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2" windowWidth="18192" windowHeight="10836" activeTab="2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'Cash-Flow-2022'!$B$1:$P$160</definedName>
    <definedName name="_xlnm.Print_Area" localSheetId="1">'Cash-Flow-2022-Leva'!$B$1:$Q$171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<sst xmlns="http://schemas.openxmlformats.org/spreadsheetml/2006/main" count="673" uniqueCount="463">
  <si>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</si>
  <si>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</si>
  <si>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</si>
  <si>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</si>
  <si>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</si>
  <si>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</si>
  <si>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</si>
  <si>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</si>
  <si>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</si>
  <si>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</si>
  <si>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</si>
  <si>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</si>
  <si>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</si>
  <si>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</si>
  <si>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</si>
  <si>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</si>
  <si>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</si>
  <si>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</si>
  <si>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</si>
  <si>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</si>
  <si>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</si>
  <si>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</si>
  <si>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</si>
  <si>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</si>
  <si>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</si>
  <si>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</si>
  <si>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</si>
  <si>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</si>
  <si>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</si>
  <si>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</si>
  <si>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</si>
  <si>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</si>
  <si>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</si>
  <si>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</si>
  <si>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</si>
  <si>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</si>
  <si>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</si>
  <si>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</si>
  <si>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</si>
  <si>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</si>
  <si>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</si>
  <si>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</si>
  <si>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</si>
  <si>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</si>
  <si>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</si>
  <si>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</si>
  <si>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</si>
  <si>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</si>
  <si>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</si>
  <si>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</si>
  <si>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</si>
  <si>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</si>
  <si>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</si>
  <si>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</si>
  <si>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</si>
  <si>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</si>
  <si>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</si>
  <si>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</si>
  <si>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</si>
  <si>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</si>
  <si>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</si>
  <si>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</si>
  <si>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</si>
  <si>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</si>
  <si>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</si>
  <si>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</si>
  <si>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</si>
  <si>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</si>
  <si>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</si>
  <si>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</si>
  <si>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</si>
  <si>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</si>
  <si>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</si>
  <si>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</si>
  <si>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</si>
  <si>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</si>
  <si>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</si>
  <si>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</si>
  <si>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</si>
  <si>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</si>
  <si>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</si>
  <si>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</si>
  <si>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</si>
  <si>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</si>
  <si>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</si>
  <si>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</si>
  <si>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</si>
  <si>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</si>
  <si>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</si>
  <si>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</si>
  <si>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</si>
  <si>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</si>
  <si>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</si>
  <si>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</si>
  <si>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</si>
  <si>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</si>
  <si>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</si>
  <si>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</si>
  <si>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</si>
  <si>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</si>
  <si>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</si>
  <si>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</si>
  <si>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</si>
  <si>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</si>
  <si>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</si>
  <si>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</si>
  <si>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</si>
  <si>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</si>
  <si>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</si>
  <si>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</si>
  <si>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</si>
  <si>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</si>
  <si>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</si>
  <si>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</si>
  <si>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</si>
  <si>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</si>
  <si>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</si>
  <si>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</si>
  <si>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</si>
  <si>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</si>
  <si>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</si>
  <si>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</si>
  <si>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</si>
  <si>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</si>
  <si>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</si>
  <si>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</si>
  <si>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</si>
  <si>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</si>
  <si>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</si>
  <si>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</si>
  <si>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</si>
  <si>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</si>
  <si>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</si>
  <si>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</si>
  <si>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</si>
  <si>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</si>
  <si>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</si>
  <si>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</si>
  <si>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</si>
  <si>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</si>
  <si>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</si>
  <si>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</si>
  <si>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</si>
  <si>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</si>
  <si>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</si>
  <si>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</si>
  <si>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</si>
  <si>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</si>
  <si>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</si>
  <si>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</si>
  <si>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</si>
  <si>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</si>
  <si>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</si>
  <si>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</si>
  <si>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</si>
  <si>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</si>
  <si>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</si>
  <si>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</si>
  <si>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</si>
  <si>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</si>
  <si>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</si>
  <si>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</si>
  <si>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</si>
  <si>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</si>
  <si>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</si>
  <si>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</si>
  <si>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</si>
  <si>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</si>
  <si>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</si>
  <si>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</si>
  <si>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</si>
  <si>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</si>
  <si>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</si>
  <si>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</si>
  <si>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</si>
  <si>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</si>
  <si>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</si>
  <si>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</si>
  <si>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</si>
  <si>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</si>
  <si>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</si>
  <si>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</si>
  <si>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</si>
  <si>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</si>
  <si>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</si>
  <si>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</si>
  <si>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</si>
  <si>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</si>
  <si>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</si>
  <si>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</si>
  <si>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</si>
  <si>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</si>
  <si>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</si>
  <si>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</si>
  <si>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</si>
  <si>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</si>
  <si>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</si>
  <si>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</si>
  <si>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</si>
  <si>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</si>
  <si>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</si>
  <si>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</si>
  <si>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</si>
  <si>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</si>
  <si>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</si>
  <si>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</si>
  <si>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</si>
  <si>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</si>
  <si>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</si>
  <si>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</si>
  <si>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</si>
  <si>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</si>
  <si>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</si>
  <si>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</si>
  <si>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</si>
  <si>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</si>
  <si>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</si>
  <si>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</si>
  <si>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</si>
  <si>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</si>
  <si>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</si>
  <si>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</si>
  <si>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</si>
  <si>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</si>
  <si>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</si>
  <si>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</si>
  <si>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</si>
  <si>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</si>
  <si>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</si>
  <si>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</si>
  <si>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</si>
  <si>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</si>
  <si>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</si>
  <si>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</si>
  <si>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</si>
  <si>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</si>
  <si>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</si>
  <si>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</si>
  <si>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</si>
  <si>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</si>
  <si>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</si>
  <si>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</si>
  <si>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</si>
  <si>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</si>
  <si>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</si>
  <si>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</si>
  <si>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</si>
  <si>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</si>
  <si>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</si>
  <si>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</si>
  <si>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</si>
  <si>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</si>
  <si>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</si>
  <si>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</si>
  <si>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</si>
  <si>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</si>
  <si>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</si>
  <si>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</si>
  <si>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</si>
  <si>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</si>
  <si>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</si>
  <si>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</si>
  <si>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</si>
  <si>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</si>
  <si>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</si>
  <si>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</si>
  <si>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</si>
  <si>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</si>
  <si>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</si>
  <si>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</si>
  <si>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</si>
  <si>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</si>
  <si>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</si>
  <si>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</si>
  <si>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</si>
  <si>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</si>
  <si>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</si>
  <si>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</si>
  <si>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</si>
  <si>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</si>
  <si>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</si>
  <si>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</si>
  <si>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</si>
  <si>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</si>
  <si>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</si>
  <si>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</si>
  <si>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</si>
  <si>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</si>
  <si>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</si>
  <si>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</si>
  <si>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</si>
  <si>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</si>
  <si>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</si>
  <si>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</si>
  <si>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</si>
  <si>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</si>
  <si>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</si>
  <si>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</si>
  <si>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</si>
  <si>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</si>
  <si>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</si>
  <si>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</si>
  <si>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</si>
  <si>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</si>
  <si>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</si>
  <si>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</si>
  <si>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</si>
  <si>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</si>
  <si>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</si>
  <si>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</si>
  <si>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</si>
  <si>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</si>
  <si>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</si>
  <si>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</si>
  <si>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</si>
  <si>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</si>
  <si>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</si>
  <si>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</si>
  <si>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</si>
  <si>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</si>
  <si>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</si>
  <si>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</si>
  <si>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</si>
  <si>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</si>
  <si>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</si>
  <si>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</si>
  <si>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</si>
  <si>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</si>
  <si>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</si>
  <si>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</si>
  <si>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</si>
  <si>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</si>
  <si>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</si>
  <si>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</si>
  <si>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</si>
  <si>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</si>
  <si>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</si>
  <si>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</si>
  <si>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</si>
  <si>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</si>
  <si>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</si>
  <si>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</si>
  <si>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</si>
  <si>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</si>
  <si>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</si>
  <si>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</si>
  <si>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</si>
  <si>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</si>
  <si>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</si>
  <si>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</si>
  <si>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</si>
  <si>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</si>
  <si>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</si>
  <si>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</si>
  <si>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</si>
  <si>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</si>
  <si>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</si>
  <si>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</si>
  <si>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</si>
  <si>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</si>
  <si>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</si>
  <si>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</si>
  <si>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</si>
  <si>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</si>
  <si>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</si>
  <si>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</si>
  <si>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</si>
  <si>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</si>
  <si>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</si>
  <si>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</si>
  <si>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</si>
  <si>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</si>
  <si>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</si>
  <si>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</si>
  <si>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</si>
  <si>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</si>
  <si>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</si>
  <si>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</si>
  <si>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</si>
  <si>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</si>
  <si>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</si>
  <si>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</si>
  <si>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</si>
  <si>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</si>
  <si>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</si>
  <si>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</si>
  <si>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</si>
  <si>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</si>
  <si>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</si>
  <si>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</si>
  <si>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</si>
  <si>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</si>
  <si>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</si>
  <si>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</si>
  <si>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</si>
  <si>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</si>
  <si>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</si>
  <si>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</si>
  <si>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</si>
  <si>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</si>
  <si>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</si>
  <si>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</si>
  <si>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</si>
  <si>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</si>
  <si>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</si>
  <si>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</si>
  <si>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</si>
  <si>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</si>
  <si>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</si>
  <si>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</si>
  <si>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</si>
  <si>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</si>
  <si>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</si>
  <si>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</si>
  <si>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</si>
  <si>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</si>
  <si>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</si>
  <si>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</si>
  <si>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</si>
  <si>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</si>
  <si>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</si>
  <si>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</si>
  <si>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</si>
  <si>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</si>
  <si>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</si>
  <si>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</si>
  <si>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</si>
  <si>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</si>
  <si>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</si>
  <si>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</si>
  <si>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</si>
  <si>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</si>
  <si>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</si>
  <si>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</si>
  <si>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</si>
  <si>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</si>
  <si>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</si>
  <si>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</si>
  <si>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</si>
  <si>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</si>
  <si>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</si>
  <si>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</si>
  <si>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</si>
  <si>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</si>
  <si>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</si>
  <si>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</si>
  <si>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</si>
  <si>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</si>
  <si>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</si>
  <si>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</si>
  <si>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</si>
  <si>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</si>
  <si>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</si>
  <si>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</si>
  <si>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</si>
  <si>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</si>
  <si>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</si>
  <si>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</si>
  <si>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</si>
  <si>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</si>
  <si>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Подп.                                                       Илия Христов</t>
  </si>
  <si>
    <t>Бриг.генерал                                             Иван Маламов</t>
  </si>
  <si>
    <t>НВУ "ВАСИЛ ЛЕВСКИ" ГР. ВЕЛИКО ТЪРНОВО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</si>
</sst>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27" borderId="2" applyNumberFormat="0" applyAlignment="0" applyProtection="0"/>
    <xf numFmtId="0" fontId="137" fillId="28" borderId="0" applyNumberFormat="0" applyBorder="0" applyAlignment="0" applyProtection="0"/>
    <xf numFmtId="0" fontId="138" fillId="0" borderId="0" applyNumberFormat="0" applyFill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2" fillId="29" borderId="6" applyNumberFormat="0" applyAlignment="0" applyProtection="0"/>
    <xf numFmtId="0" fontId="143" fillId="29" borderId="2" applyNumberFormat="0" applyAlignment="0" applyProtection="0"/>
    <xf numFmtId="0" fontId="144" fillId="30" borderId="7" applyNumberFormat="0" applyAlignment="0" applyProtection="0"/>
    <xf numFmtId="0" fontId="145" fillId="31" borderId="0" applyNumberFormat="0" applyBorder="0" applyAlignment="0" applyProtection="0"/>
    <xf numFmtId="0" fontId="146" fillId="32" borderId="0" applyNumberFormat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0" fillId="0" borderId="8" applyNumberFormat="0" applyFill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3" fillId="26" borderId="0" xfId="38" applyFont="1" applyFill="1" applyAlignment="1" applyProtection="1">
      <alignment horizontal="right"/>
      <protection/>
    </xf>
    <xf numFmtId="0" fontId="154" fillId="26" borderId="0" xfId="38" applyFont="1" applyFill="1" applyBorder="1" applyAlignment="1" applyProtection="1">
      <alignment horizontal="center"/>
      <protection/>
    </xf>
    <xf numFmtId="174" fontId="155" fillId="26" borderId="0" xfId="41" applyNumberFormat="1" applyFont="1" applyFill="1" applyAlignment="1" applyProtection="1">
      <alignment/>
      <protection/>
    </xf>
    <xf numFmtId="0" fontId="153" fillId="26" borderId="0" xfId="33" applyFont="1" applyFill="1" applyAlignment="1" applyProtection="1" quotePrefix="1">
      <alignment/>
      <protection/>
    </xf>
    <xf numFmtId="0" fontId="155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3" fillId="38" borderId="0" xfId="33" applyFont="1" applyFill="1" applyBorder="1">
      <alignment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6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5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80" fontId="157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8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75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155" fillId="40" borderId="25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9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1" applyNumberFormat="1" applyFont="1" applyFill="1" applyAlignment="1" applyProtection="1">
      <alignment/>
      <protection/>
    </xf>
    <xf numFmtId="182" fontId="14" fillId="37" borderId="0" xfId="40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60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26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8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4" fillId="26" borderId="27" xfId="0" applyNumberFormat="1" applyFont="1" applyFill="1" applyBorder="1" applyAlignment="1" applyProtection="1">
      <alignment horizontal="center"/>
      <protection/>
    </xf>
    <xf numFmtId="174" fontId="12" fillId="26" borderId="27" xfId="0" applyNumberFormat="1" applyFont="1" applyFill="1" applyBorder="1" applyAlignment="1" applyProtection="1">
      <alignment horizontal="center"/>
      <protection/>
    </xf>
    <xf numFmtId="174" fontId="34" fillId="42" borderId="27" xfId="0" applyNumberFormat="1" applyFont="1" applyFill="1" applyBorder="1" applyAlignment="1" applyProtection="1">
      <alignment horizontal="center"/>
      <protection locked="0"/>
    </xf>
    <xf numFmtId="0" fontId="2" fillId="26" borderId="28" xfId="0" applyFont="1" applyFill="1" applyBorder="1" applyAlignment="1" applyProtection="1">
      <alignment horizontal="right"/>
      <protection/>
    </xf>
    <xf numFmtId="0" fontId="11" fillId="26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61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38" fontId="9" fillId="43" borderId="0" xfId="41" applyNumberFormat="1" applyFont="1" applyFill="1" applyBorder="1" applyAlignment="1" applyProtection="1">
      <alignment/>
      <protection/>
    </xf>
    <xf numFmtId="38" fontId="15" fillId="38" borderId="30" xfId="41" applyNumberFormat="1" applyFont="1" applyFill="1" applyBorder="1" applyAlignment="1" applyProtection="1">
      <alignment/>
      <protection/>
    </xf>
    <xf numFmtId="38" fontId="8" fillId="33" borderId="30" xfId="41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41" applyNumberFormat="1" applyFont="1" applyFill="1" applyBorder="1" applyAlignment="1" applyProtection="1">
      <alignment/>
      <protection/>
    </xf>
    <xf numFmtId="38" fontId="9" fillId="43" borderId="30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30" xfId="41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41" applyNumberFormat="1" applyFont="1" applyFill="1" applyBorder="1" applyAlignment="1" applyProtection="1">
      <alignment/>
      <protection/>
    </xf>
    <xf numFmtId="38" fontId="8" fillId="44" borderId="43" xfId="41" applyNumberFormat="1" applyFont="1" applyFill="1" applyBorder="1" applyAlignment="1" applyProtection="1">
      <alignment/>
      <protection/>
    </xf>
    <xf numFmtId="38" fontId="8" fillId="44" borderId="44" xfId="41" applyNumberFormat="1" applyFont="1" applyFill="1" applyBorder="1" applyAlignment="1" applyProtection="1">
      <alignment/>
      <protection/>
    </xf>
    <xf numFmtId="38" fontId="8" fillId="45" borderId="42" xfId="41" applyNumberFormat="1" applyFont="1" applyFill="1" applyBorder="1" applyAlignment="1" applyProtection="1">
      <alignment/>
      <protection/>
    </xf>
    <xf numFmtId="38" fontId="8" fillId="45" borderId="43" xfId="41" applyNumberFormat="1" applyFont="1" applyFill="1" applyBorder="1" applyAlignment="1" applyProtection="1">
      <alignment/>
      <protection/>
    </xf>
    <xf numFmtId="38" fontId="8" fillId="45" borderId="44" xfId="41" applyNumberFormat="1" applyFont="1" applyFill="1" applyBorder="1" applyAlignment="1" applyProtection="1">
      <alignment/>
      <protection/>
    </xf>
    <xf numFmtId="38" fontId="8" fillId="33" borderId="45" xfId="41" applyNumberFormat="1" applyFont="1" applyFill="1" applyBorder="1" applyAlignment="1" applyProtection="1">
      <alignment/>
      <protection/>
    </xf>
    <xf numFmtId="38" fontId="8" fillId="33" borderId="46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50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38" fontId="9" fillId="33" borderId="46" xfId="41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41" applyNumberFormat="1" applyFont="1" applyFill="1" applyBorder="1" applyAlignment="1" applyProtection="1">
      <alignment/>
      <protection/>
    </xf>
    <xf numFmtId="38" fontId="24" fillId="43" borderId="54" xfId="41" applyNumberFormat="1" applyFont="1" applyFill="1" applyBorder="1" applyAlignment="1" applyProtection="1">
      <alignment/>
      <protection/>
    </xf>
    <xf numFmtId="38" fontId="24" fillId="43" borderId="47" xfId="41" applyNumberFormat="1" applyFont="1" applyFill="1" applyBorder="1" applyAlignment="1" applyProtection="1">
      <alignment/>
      <protection/>
    </xf>
    <xf numFmtId="38" fontId="24" fillId="43" borderId="48" xfId="41" applyNumberFormat="1" applyFont="1" applyFill="1" applyBorder="1" applyAlignment="1" applyProtection="1">
      <alignment/>
      <protection/>
    </xf>
    <xf numFmtId="38" fontId="24" fillId="43" borderId="49" xfId="41" applyNumberFormat="1" applyFont="1" applyFill="1" applyBorder="1" applyAlignment="1" applyProtection="1">
      <alignment/>
      <protection/>
    </xf>
    <xf numFmtId="38" fontId="24" fillId="43" borderId="50" xfId="41" applyNumberFormat="1" applyFont="1" applyFill="1" applyBorder="1" applyAlignment="1" applyProtection="1">
      <alignment/>
      <protection/>
    </xf>
    <xf numFmtId="38" fontId="8" fillId="33" borderId="55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2" xfId="41" applyNumberFormat="1" applyFont="1" applyFill="1" applyBorder="1" applyAlignment="1" applyProtection="1">
      <alignment/>
      <protection/>
    </xf>
    <xf numFmtId="38" fontId="24" fillId="43" borderId="43" xfId="41" applyNumberFormat="1" applyFont="1" applyFill="1" applyBorder="1" applyAlignment="1" applyProtection="1">
      <alignment/>
      <protection/>
    </xf>
    <xf numFmtId="38" fontId="24" fillId="43" borderId="44" xfId="41" applyNumberFormat="1" applyFont="1" applyFill="1" applyBorder="1" applyAlignment="1" applyProtection="1">
      <alignment/>
      <protection/>
    </xf>
    <xf numFmtId="38" fontId="9" fillId="46" borderId="56" xfId="41" applyNumberFormat="1" applyFont="1" applyFill="1" applyBorder="1" applyAlignment="1" applyProtection="1">
      <alignment/>
      <protection/>
    </xf>
    <xf numFmtId="38" fontId="9" fillId="46" borderId="57" xfId="41" applyNumberFormat="1" applyFont="1" applyFill="1" applyBorder="1" applyAlignment="1" applyProtection="1">
      <alignment/>
      <protection/>
    </xf>
    <xf numFmtId="38" fontId="9" fillId="33" borderId="56" xfId="41" applyNumberFormat="1" applyFont="1" applyFill="1" applyBorder="1" applyAlignment="1" applyProtection="1">
      <alignment/>
      <protection/>
    </xf>
    <xf numFmtId="38" fontId="9" fillId="33" borderId="57" xfId="41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58" xfId="41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26" borderId="43" xfId="0" applyFont="1" applyFill="1" applyBorder="1" applyAlignment="1" applyProtection="1">
      <alignment horizontal="left"/>
      <protection/>
    </xf>
    <xf numFmtId="183" fontId="162" fillId="33" borderId="27" xfId="0" applyNumberFormat="1" applyFont="1" applyFill="1" applyBorder="1" applyAlignment="1" applyProtection="1">
      <alignment horizontal="center"/>
      <protection locked="0"/>
    </xf>
    <xf numFmtId="183" fontId="162" fillId="33" borderId="45" xfId="0" applyNumberFormat="1" applyFont="1" applyFill="1" applyBorder="1" applyAlignment="1" applyProtection="1">
      <alignment horizontal="center"/>
      <protection/>
    </xf>
    <xf numFmtId="0" fontId="3" fillId="26" borderId="43" xfId="0" applyFont="1" applyFill="1" applyBorder="1" applyAlignment="1" applyProtection="1">
      <alignment horizontal="right"/>
      <protection/>
    </xf>
    <xf numFmtId="38" fontId="9" fillId="33" borderId="59" xfId="41" applyNumberFormat="1" applyFont="1" applyFill="1" applyBorder="1" applyAlignment="1" applyProtection="1">
      <alignment/>
      <protection/>
    </xf>
    <xf numFmtId="38" fontId="9" fillId="33" borderId="60" xfId="41" applyNumberFormat="1" applyFont="1" applyFill="1" applyBorder="1" applyAlignment="1" applyProtection="1">
      <alignment/>
      <protection/>
    </xf>
    <xf numFmtId="38" fontId="15" fillId="33" borderId="61" xfId="41" applyNumberFormat="1" applyFont="1" applyFill="1" applyBorder="1" applyAlignment="1" applyProtection="1">
      <alignment/>
      <protection/>
    </xf>
    <xf numFmtId="38" fontId="8" fillId="33" borderId="62" xfId="41" applyNumberFormat="1" applyFont="1" applyFill="1" applyBorder="1" applyAlignment="1" applyProtection="1">
      <alignment/>
      <protection/>
    </xf>
    <xf numFmtId="38" fontId="8" fillId="33" borderId="61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38" fontId="8" fillId="43" borderId="55" xfId="41" applyNumberFormat="1" applyFont="1" applyFill="1" applyBorder="1" applyAlignment="1" applyProtection="1">
      <alignment/>
      <protection/>
    </xf>
    <xf numFmtId="38" fontId="9" fillId="43" borderId="62" xfId="41" applyNumberFormat="1" applyFont="1" applyFill="1" applyBorder="1" applyAlignment="1" applyProtection="1">
      <alignment/>
      <protection/>
    </xf>
    <xf numFmtId="38" fontId="9" fillId="43" borderId="59" xfId="41" applyNumberFormat="1" applyFont="1" applyFill="1" applyBorder="1" applyAlignment="1" applyProtection="1">
      <alignment/>
      <protection/>
    </xf>
    <xf numFmtId="38" fontId="9" fillId="43" borderId="63" xfId="41" applyNumberFormat="1" applyFont="1" applyFill="1" applyBorder="1" applyAlignment="1" applyProtection="1">
      <alignment/>
      <protection/>
    </xf>
    <xf numFmtId="38" fontId="24" fillId="43" borderId="51" xfId="41" applyNumberFormat="1" applyFont="1" applyFill="1" applyBorder="1" applyAlignment="1" applyProtection="1">
      <alignment/>
      <protection/>
    </xf>
    <xf numFmtId="38" fontId="24" fillId="43" borderId="59" xfId="41" applyNumberFormat="1" applyFont="1" applyFill="1" applyBorder="1" applyAlignment="1" applyProtection="1">
      <alignment/>
      <protection/>
    </xf>
    <xf numFmtId="38" fontId="24" fillId="43" borderId="60" xfId="41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41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41" applyNumberFormat="1" applyFont="1" applyFill="1" applyBorder="1" applyAlignment="1" applyProtection="1">
      <alignment/>
      <protection/>
    </xf>
    <xf numFmtId="38" fontId="163" fillId="46" borderId="63" xfId="41" applyNumberFormat="1" applyFont="1" applyFill="1" applyBorder="1" applyAlignment="1" applyProtection="1">
      <alignment/>
      <protection/>
    </xf>
    <xf numFmtId="38" fontId="9" fillId="33" borderId="63" xfId="41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4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4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4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4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4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4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4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4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4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2" xfId="36" applyFont="1" applyFill="1" applyBorder="1" applyAlignment="1" applyProtection="1" quotePrefix="1">
      <alignment horizontal="left"/>
      <protection/>
    </xf>
    <xf numFmtId="0" fontId="10" fillId="33" borderId="43" xfId="36" applyFont="1" applyFill="1" applyBorder="1" applyAlignment="1" applyProtection="1" quotePrefix="1">
      <alignment horizontal="left"/>
      <protection/>
    </xf>
    <xf numFmtId="0" fontId="10" fillId="33" borderId="44" xfId="36" applyFont="1" applyFill="1" applyBorder="1" applyAlignment="1" applyProtection="1" quotePrefix="1">
      <alignment horizontal="left"/>
      <protection/>
    </xf>
    <xf numFmtId="0" fontId="3" fillId="33" borderId="51" xfId="36" applyFont="1" applyFill="1" applyBorder="1" applyAlignment="1" applyProtection="1">
      <alignment horizontal="center"/>
      <protection/>
    </xf>
    <xf numFmtId="0" fontId="3" fillId="33" borderId="53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38" fontId="8" fillId="43" borderId="55" xfId="41" applyNumberFormat="1" applyFont="1" applyFill="1" applyBorder="1" applyAlignment="1" applyProtection="1">
      <alignment horizontal="center"/>
      <protection/>
    </xf>
    <xf numFmtId="38" fontId="8" fillId="43" borderId="19" xfId="41" applyNumberFormat="1" applyFont="1" applyFill="1" applyBorder="1" applyAlignment="1" applyProtection="1">
      <alignment horizontal="center"/>
      <protection/>
    </xf>
    <xf numFmtId="38" fontId="8" fillId="43" borderId="52" xfId="41" applyNumberFormat="1" applyFont="1" applyFill="1" applyBorder="1" applyAlignment="1" applyProtection="1">
      <alignment horizontal="center"/>
      <protection/>
    </xf>
    <xf numFmtId="38" fontId="9" fillId="43" borderId="62" xfId="41" applyNumberFormat="1" applyFont="1" applyFill="1" applyBorder="1" applyAlignment="1" applyProtection="1">
      <alignment horizontal="center"/>
      <protection/>
    </xf>
    <xf numFmtId="38" fontId="9" fillId="43" borderId="45" xfId="41" applyNumberFormat="1" applyFont="1" applyFill="1" applyBorder="1" applyAlignment="1" applyProtection="1">
      <alignment horizontal="center"/>
      <protection/>
    </xf>
    <xf numFmtId="38" fontId="9" fillId="43" borderId="46" xfId="41" applyNumberFormat="1" applyFont="1" applyFill="1" applyBorder="1" applyAlignment="1" applyProtection="1">
      <alignment horizontal="center"/>
      <protection/>
    </xf>
    <xf numFmtId="38" fontId="9" fillId="43" borderId="59" xfId="41" applyNumberFormat="1" applyFont="1" applyFill="1" applyBorder="1" applyAlignment="1" applyProtection="1">
      <alignment horizontal="center"/>
      <protection/>
    </xf>
    <xf numFmtId="38" fontId="9" fillId="43" borderId="47" xfId="41" applyNumberFormat="1" applyFont="1" applyFill="1" applyBorder="1" applyAlignment="1" applyProtection="1">
      <alignment horizontal="center"/>
      <protection/>
    </xf>
    <xf numFmtId="38" fontId="9" fillId="43" borderId="48" xfId="41" applyNumberFormat="1" applyFont="1" applyFill="1" applyBorder="1" applyAlignment="1" applyProtection="1">
      <alignment horizontal="center"/>
      <protection/>
    </xf>
    <xf numFmtId="38" fontId="9" fillId="43" borderId="63" xfId="41" applyNumberFormat="1" applyFont="1" applyFill="1" applyBorder="1" applyAlignment="1" applyProtection="1">
      <alignment horizontal="center"/>
      <protection/>
    </xf>
    <xf numFmtId="38" fontId="9" fillId="43" borderId="56" xfId="41" applyNumberFormat="1" applyFont="1" applyFill="1" applyBorder="1" applyAlignment="1" applyProtection="1">
      <alignment horizontal="center"/>
      <protection/>
    </xf>
    <xf numFmtId="38" fontId="9" fillId="43" borderId="57" xfId="41" applyNumberFormat="1" applyFont="1" applyFill="1" applyBorder="1" applyAlignment="1" applyProtection="1">
      <alignment horizontal="center"/>
      <protection/>
    </xf>
    <xf numFmtId="0" fontId="3" fillId="33" borderId="42" xfId="36" applyFont="1" applyFill="1" applyBorder="1" applyAlignment="1" applyProtection="1">
      <alignment horizontal="center"/>
      <protection/>
    </xf>
    <xf numFmtId="0" fontId="3" fillId="33" borderId="43" xfId="36" applyFont="1" applyFill="1" applyBorder="1" applyAlignment="1" applyProtection="1">
      <alignment horizontal="center"/>
      <protection/>
    </xf>
    <xf numFmtId="0" fontId="3" fillId="33" borderId="44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2" xfId="36" applyFont="1" applyFill="1" applyBorder="1" applyAlignment="1" applyProtection="1">
      <alignment horizontal="center"/>
      <protection/>
    </xf>
    <xf numFmtId="38" fontId="24" fillId="43" borderId="42" xfId="41" applyNumberFormat="1" applyFont="1" applyFill="1" applyBorder="1" applyAlignment="1" applyProtection="1">
      <alignment horizontal="center"/>
      <protection/>
    </xf>
    <xf numFmtId="38" fontId="24" fillId="43" borderId="43" xfId="41" applyNumberFormat="1" applyFont="1" applyFill="1" applyBorder="1" applyAlignment="1" applyProtection="1">
      <alignment horizontal="center"/>
      <protection/>
    </xf>
    <xf numFmtId="38" fontId="24" fillId="43" borderId="44" xfId="41" applyNumberFormat="1" applyFont="1" applyFill="1" applyBorder="1" applyAlignment="1" applyProtection="1">
      <alignment horizontal="center"/>
      <protection/>
    </xf>
    <xf numFmtId="38" fontId="8" fillId="33" borderId="55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2" xfId="41" applyNumberFormat="1" applyFont="1" applyFill="1" applyBorder="1" applyAlignment="1" applyProtection="1">
      <alignment horizontal="center"/>
      <protection/>
    </xf>
    <xf numFmtId="3" fontId="11" fillId="33" borderId="63" xfId="36" applyNumberFormat="1" applyFont="1" applyFill="1" applyBorder="1" applyAlignment="1" applyProtection="1">
      <alignment horizontal="center"/>
      <protection/>
    </xf>
    <xf numFmtId="3" fontId="11" fillId="33" borderId="56" xfId="36" applyNumberFormat="1" applyFont="1" applyFill="1" applyBorder="1" applyAlignment="1" applyProtection="1">
      <alignment horizontal="center"/>
      <protection/>
    </xf>
    <xf numFmtId="3" fontId="11" fillId="33" borderId="57" xfId="36" applyNumberFormat="1" applyFont="1" applyFill="1" applyBorder="1" applyAlignment="1" applyProtection="1">
      <alignment horizontal="center"/>
      <protection/>
    </xf>
    <xf numFmtId="0" fontId="5" fillId="39" borderId="67" xfId="36" applyFont="1" applyFill="1" applyBorder="1" applyAlignment="1" applyProtection="1">
      <alignment horizontal="left"/>
      <protection/>
    </xf>
    <xf numFmtId="0" fontId="5" fillId="39" borderId="36" xfId="36" applyFont="1" applyFill="1" applyBorder="1" applyAlignment="1" applyProtection="1">
      <alignment horizontal="left"/>
      <protection/>
    </xf>
    <xf numFmtId="0" fontId="5" fillId="39" borderId="37" xfId="36" applyFont="1" applyFill="1" applyBorder="1" applyAlignment="1" applyProtection="1">
      <alignment horizontal="left"/>
      <protection/>
    </xf>
    <xf numFmtId="174" fontId="5" fillId="39" borderId="66" xfId="36" applyNumberFormat="1" applyFont="1" applyFill="1" applyBorder="1" applyAlignment="1" applyProtection="1">
      <alignment horizontal="left"/>
      <protection/>
    </xf>
    <xf numFmtId="174" fontId="5" fillId="39" borderId="38" xfId="36" applyNumberFormat="1" applyFont="1" applyFill="1" applyBorder="1" applyAlignment="1" applyProtection="1">
      <alignment horizontal="left"/>
      <protection/>
    </xf>
    <xf numFmtId="174" fontId="5" fillId="39" borderId="39" xfId="36" applyNumberFormat="1" applyFont="1" applyFill="1" applyBorder="1" applyAlignment="1" applyProtection="1">
      <alignment horizontal="left"/>
      <protection/>
    </xf>
    <xf numFmtId="38" fontId="15" fillId="33" borderId="61" xfId="41" applyNumberFormat="1" applyFont="1" applyFill="1" applyBorder="1" applyAlignment="1" applyProtection="1">
      <alignment horizontal="left"/>
      <protection/>
    </xf>
    <xf numFmtId="38" fontId="15" fillId="33" borderId="30" xfId="41" applyNumberFormat="1" applyFont="1" applyFill="1" applyBorder="1" applyAlignment="1" applyProtection="1">
      <alignment horizontal="left"/>
      <protection/>
    </xf>
    <xf numFmtId="38" fontId="8" fillId="33" borderId="62" xfId="41" applyNumberFormat="1" applyFont="1" applyFill="1" applyBorder="1" applyAlignment="1" applyProtection="1">
      <alignment horizontal="left"/>
      <protection/>
    </xf>
    <xf numFmtId="38" fontId="8" fillId="33" borderId="45" xfId="41" applyNumberFormat="1" applyFont="1" applyFill="1" applyBorder="1" applyAlignment="1" applyProtection="1">
      <alignment horizontal="left"/>
      <protection/>
    </xf>
    <xf numFmtId="38" fontId="8" fillId="33" borderId="46" xfId="41" applyNumberFormat="1" applyFont="1" applyFill="1" applyBorder="1" applyAlignment="1" applyProtection="1">
      <alignment horizontal="left"/>
      <protection/>
    </xf>
    <xf numFmtId="38" fontId="8" fillId="33" borderId="61" xfId="41" applyNumberFormat="1" applyFont="1" applyFill="1" applyBorder="1" applyAlignment="1" applyProtection="1">
      <alignment horizontal="left"/>
      <protection/>
    </xf>
    <xf numFmtId="38" fontId="8" fillId="33" borderId="30" xfId="41" applyNumberFormat="1" applyFont="1" applyFill="1" applyBorder="1" applyAlignment="1" applyProtection="1">
      <alignment horizontal="left"/>
      <protection/>
    </xf>
    <xf numFmtId="0" fontId="165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5" fillId="26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80" fontId="166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26" borderId="82" xfId="0" applyNumberFormat="1" applyFont="1" applyFill="1" applyBorder="1" applyAlignment="1" applyProtection="1">
      <alignment/>
      <protection/>
    </xf>
    <xf numFmtId="184" fontId="3" fillId="26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9" fillId="39" borderId="102" xfId="0" applyNumberFormat="1" applyFont="1" applyFill="1" applyBorder="1" applyAlignment="1" applyProtection="1" quotePrefix="1">
      <alignment horizontal="center"/>
      <protection/>
    </xf>
    <xf numFmtId="191" fontId="165" fillId="41" borderId="102" xfId="0" applyNumberFormat="1" applyFont="1" applyFill="1" applyBorder="1" applyAlignment="1" applyProtection="1" quotePrefix="1">
      <alignment horizontal="center"/>
      <protection/>
    </xf>
    <xf numFmtId="191" fontId="166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8" fillId="38" borderId="105" xfId="0" applyNumberFormat="1" applyFont="1" applyFill="1" applyBorder="1" applyAlignment="1" applyProtection="1">
      <alignment horizontal="center"/>
      <protection/>
    </xf>
    <xf numFmtId="182" fontId="167" fillId="38" borderId="104" xfId="0" applyNumberFormat="1" applyFont="1" applyFill="1" applyBorder="1" applyAlignment="1" applyProtection="1">
      <alignment horizontal="center"/>
      <protection/>
    </xf>
    <xf numFmtId="182" fontId="167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4" fillId="43" borderId="108" xfId="0" applyNumberFormat="1" applyFont="1" applyFill="1" applyBorder="1" applyAlignment="1" applyProtection="1">
      <alignment/>
      <protection/>
    </xf>
    <xf numFmtId="184" fontId="34" fillId="43" borderId="92" xfId="0" applyNumberFormat="1" applyFont="1" applyFill="1" applyBorder="1" applyAlignment="1" applyProtection="1">
      <alignment/>
      <protection/>
    </xf>
    <xf numFmtId="184" fontId="34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4" fillId="43" borderId="111" xfId="0" applyNumberFormat="1" applyFont="1" applyFill="1" applyBorder="1" applyAlignment="1" applyProtection="1">
      <alignment/>
      <protection/>
    </xf>
    <xf numFmtId="184" fontId="12" fillId="43" borderId="110" xfId="36" applyNumberFormat="1" applyFont="1" applyFill="1" applyBorder="1" applyAlignment="1" applyProtection="1">
      <alignment/>
      <protection/>
    </xf>
    <xf numFmtId="0" fontId="169" fillId="48" borderId="0" xfId="37" applyFont="1" applyFill="1" applyBorder="1" applyAlignment="1" applyProtection="1">
      <alignment horizontal="center"/>
      <protection/>
    </xf>
    <xf numFmtId="174" fontId="16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4" borderId="0" xfId="41" applyNumberFormat="1" applyFont="1" applyFill="1" applyBorder="1" applyAlignment="1" applyProtection="1">
      <alignment/>
      <protection/>
    </xf>
    <xf numFmtId="0" fontId="170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70" fillId="35" borderId="0" xfId="40" applyFont="1" applyFill="1" applyBorder="1" applyAlignment="1" applyProtection="1">
      <alignment/>
      <protection/>
    </xf>
    <xf numFmtId="0" fontId="169" fillId="33" borderId="0" xfId="37" applyFont="1" applyFill="1" applyBorder="1" applyAlignment="1" applyProtection="1">
      <alignment horizontal="center"/>
      <protection/>
    </xf>
    <xf numFmtId="172" fontId="58" fillId="50" borderId="27" xfId="40" applyNumberFormat="1" applyFont="1" applyFill="1" applyBorder="1" applyAlignment="1" applyProtection="1">
      <alignment horizontal="center" vertical="center"/>
      <protection locked="0"/>
    </xf>
    <xf numFmtId="174" fontId="153" fillId="26" borderId="0" xfId="41" applyNumberFormat="1" applyFont="1" applyFill="1" applyAlignment="1" applyProtection="1">
      <alignment/>
      <protection/>
    </xf>
    <xf numFmtId="0" fontId="155" fillId="35" borderId="0" xfId="40" applyFont="1" applyFill="1" applyBorder="1" applyProtection="1">
      <alignment/>
      <protection/>
    </xf>
    <xf numFmtId="0" fontId="171" fillId="35" borderId="0" xfId="40" applyFont="1" applyFill="1" applyBorder="1" applyProtection="1">
      <alignment/>
      <protection/>
    </xf>
    <xf numFmtId="0" fontId="171" fillId="35" borderId="0" xfId="40" applyFont="1" applyFill="1" applyProtection="1">
      <alignment/>
      <protection/>
    </xf>
    <xf numFmtId="180" fontId="172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8" fillId="36" borderId="0" xfId="40" applyFont="1" applyFill="1" applyProtection="1">
      <alignment/>
      <protection/>
    </xf>
    <xf numFmtId="172" fontId="13" fillId="36" borderId="27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8" fillId="36" borderId="0" xfId="40" applyFont="1" applyFill="1" applyBorder="1" applyProtection="1">
      <alignment/>
      <protection/>
    </xf>
    <xf numFmtId="174" fontId="8" fillId="33" borderId="0" xfId="41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72" fontId="173" fillId="33" borderId="27" xfId="40" applyNumberFormat="1" applyFont="1" applyFill="1" applyBorder="1" applyAlignment="1" applyProtection="1">
      <alignment horizontal="center" vertical="center"/>
      <protection/>
    </xf>
    <xf numFmtId="172" fontId="174" fillId="33" borderId="27" xfId="40" applyNumberFormat="1" applyFont="1" applyFill="1" applyBorder="1" applyAlignment="1" applyProtection="1">
      <alignment horizontal="center" vertical="center"/>
      <protection/>
    </xf>
    <xf numFmtId="0" fontId="9" fillId="33" borderId="27" xfId="40" applyNumberFormat="1" applyFont="1" applyFill="1" applyBorder="1" applyAlignment="1" applyProtection="1">
      <alignment horizontal="center" vertical="center"/>
      <protection/>
    </xf>
    <xf numFmtId="0" fontId="9" fillId="38" borderId="27" xfId="40" applyNumberFormat="1" applyFont="1" applyFill="1" applyBorder="1" applyAlignment="1" applyProtection="1">
      <alignment horizontal="center" vertical="center"/>
      <protection locked="0"/>
    </xf>
    <xf numFmtId="38" fontId="18" fillId="33" borderId="60" xfId="41" applyNumberFormat="1" applyFont="1" applyFill="1" applyBorder="1" applyAlignment="1" applyProtection="1">
      <alignment/>
      <protection/>
    </xf>
    <xf numFmtId="38" fontId="18" fillId="33" borderId="59" xfId="41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41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7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26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5" fillId="33" borderId="71" xfId="0" applyNumberFormat="1" applyFont="1" applyFill="1" applyBorder="1" applyAlignment="1" applyProtection="1" quotePrefix="1">
      <alignment/>
      <protection/>
    </xf>
    <xf numFmtId="174" fontId="176" fillId="33" borderId="71" xfId="0" applyNumberFormat="1" applyFont="1" applyFill="1" applyBorder="1" applyAlignment="1" applyProtection="1" quotePrefix="1">
      <alignment/>
      <protection/>
    </xf>
    <xf numFmtId="174" fontId="175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5" fillId="33" borderId="116" xfId="0" applyNumberFormat="1" applyFont="1" applyFill="1" applyBorder="1" applyAlignment="1" applyProtection="1" quotePrefix="1">
      <alignment/>
      <protection/>
    </xf>
    <xf numFmtId="174" fontId="175" fillId="26" borderId="32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5" fillId="26" borderId="116" xfId="0" applyNumberFormat="1" applyFont="1" applyFill="1" applyBorder="1" applyAlignment="1" applyProtection="1" quotePrefix="1">
      <alignment/>
      <protection/>
    </xf>
    <xf numFmtId="174" fontId="176" fillId="26" borderId="32" xfId="0" applyNumberFormat="1" applyFont="1" applyFill="1" applyBorder="1" applyAlignment="1" applyProtection="1" quotePrefix="1">
      <alignment/>
      <protection/>
    </xf>
    <xf numFmtId="174" fontId="175" fillId="33" borderId="86" xfId="0" applyNumberFormat="1" applyFont="1" applyFill="1" applyBorder="1" applyAlignment="1" applyProtection="1" quotePrefix="1">
      <alignment/>
      <protection/>
    </xf>
    <xf numFmtId="174" fontId="176" fillId="33" borderId="87" xfId="0" applyNumberFormat="1" applyFont="1" applyFill="1" applyBorder="1" applyAlignment="1" applyProtection="1" quotePrefix="1">
      <alignment/>
      <protection/>
    </xf>
    <xf numFmtId="174" fontId="176" fillId="33" borderId="32" xfId="0" applyNumberFormat="1" applyFont="1" applyFill="1" applyBorder="1" applyAlignment="1" applyProtection="1" quotePrefix="1">
      <alignment/>
      <protection/>
    </xf>
    <xf numFmtId="0" fontId="35" fillId="33" borderId="117" xfId="40" applyFont="1" applyFill="1" applyBorder="1" applyProtection="1">
      <alignment/>
      <protection/>
    </xf>
    <xf numFmtId="0" fontId="35" fillId="33" borderId="43" xfId="40" applyFont="1" applyFill="1" applyBorder="1" applyProtection="1">
      <alignment/>
      <protection/>
    </xf>
    <xf numFmtId="0" fontId="35" fillId="33" borderId="29" xfId="40" applyFont="1" applyFill="1" applyBorder="1" applyProtection="1">
      <alignment/>
      <protection/>
    </xf>
    <xf numFmtId="182" fontId="39" fillId="51" borderId="118" xfId="0" applyNumberFormat="1" applyFont="1" applyFill="1" applyBorder="1" applyAlignment="1" applyProtection="1">
      <alignment horizontal="center"/>
      <protection/>
    </xf>
    <xf numFmtId="182" fontId="40" fillId="42" borderId="118" xfId="0" applyNumberFormat="1" applyFont="1" applyFill="1" applyBorder="1" applyAlignment="1" applyProtection="1">
      <alignment horizontal="center"/>
      <protection/>
    </xf>
    <xf numFmtId="182" fontId="177" fillId="51" borderId="118" xfId="0" applyNumberFormat="1" applyFont="1" applyFill="1" applyBorder="1" applyAlignment="1" applyProtection="1">
      <alignment horizontal="center"/>
      <protection/>
    </xf>
    <xf numFmtId="182" fontId="178" fillId="42" borderId="118" xfId="0" applyNumberFormat="1" applyFont="1" applyFill="1" applyBorder="1" applyAlignment="1" applyProtection="1">
      <alignment horizontal="center"/>
      <protection/>
    </xf>
    <xf numFmtId="182" fontId="39" fillId="52" borderId="118" xfId="0" applyNumberFormat="1" applyFont="1" applyFill="1" applyBorder="1" applyAlignment="1" applyProtection="1">
      <alignment horizontal="center"/>
      <protection/>
    </xf>
    <xf numFmtId="182" fontId="40" fillId="52" borderId="118" xfId="0" applyNumberFormat="1" applyFont="1" applyFill="1" applyBorder="1" applyAlignment="1" applyProtection="1">
      <alignment horizontal="center"/>
      <protection/>
    </xf>
    <xf numFmtId="182" fontId="179" fillId="52" borderId="118" xfId="0" applyNumberFormat="1" applyFont="1" applyFill="1" applyBorder="1" applyAlignment="1" applyProtection="1">
      <alignment horizontal="center"/>
      <protection/>
    </xf>
    <xf numFmtId="182" fontId="178" fillId="52" borderId="118" xfId="0" applyNumberFormat="1" applyFont="1" applyFill="1" applyBorder="1" applyAlignment="1" applyProtection="1">
      <alignment horizontal="center"/>
      <protection/>
    </xf>
    <xf numFmtId="182" fontId="39" fillId="40" borderId="118" xfId="0" applyNumberFormat="1" applyFont="1" applyFill="1" applyBorder="1" applyAlignment="1" applyProtection="1">
      <alignment horizontal="center"/>
      <protection/>
    </xf>
    <xf numFmtId="182" fontId="40" fillId="40" borderId="118" xfId="0" applyNumberFormat="1" applyFont="1" applyFill="1" applyBorder="1" applyAlignment="1" applyProtection="1">
      <alignment horizontal="center"/>
      <protection/>
    </xf>
    <xf numFmtId="182" fontId="180" fillId="40" borderId="118" xfId="0" applyNumberFormat="1" applyFont="1" applyFill="1" applyBorder="1" applyAlignment="1" applyProtection="1">
      <alignment horizontal="center"/>
      <protection/>
    </xf>
    <xf numFmtId="182" fontId="181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8" fillId="38" borderId="120" xfId="0" applyNumberFormat="1" applyFont="1" applyFill="1" applyBorder="1" applyAlignment="1" applyProtection="1">
      <alignment horizontal="center"/>
      <protection/>
    </xf>
    <xf numFmtId="182" fontId="167" fillId="38" borderId="119" xfId="0" applyNumberFormat="1" applyFont="1" applyFill="1" applyBorder="1" applyAlignment="1" applyProtection="1">
      <alignment horizontal="center"/>
      <protection/>
    </xf>
    <xf numFmtId="182" fontId="167" fillId="38" borderId="120" xfId="0" applyNumberFormat="1" applyFont="1" applyFill="1" applyBorder="1" applyAlignment="1" applyProtection="1">
      <alignment horizontal="center"/>
      <protection/>
    </xf>
    <xf numFmtId="174" fontId="12" fillId="26" borderId="119" xfId="0" applyNumberFormat="1" applyFont="1" applyFill="1" applyBorder="1" applyAlignment="1" applyProtection="1">
      <alignment horizontal="center"/>
      <protection/>
    </xf>
    <xf numFmtId="174" fontId="34" fillId="26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4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41" applyNumberFormat="1" applyFont="1" applyFill="1" applyBorder="1" applyAlignment="1" applyProtection="1">
      <alignment/>
      <protection/>
    </xf>
    <xf numFmtId="38" fontId="9" fillId="43" borderId="44" xfId="41" applyNumberFormat="1" applyFont="1" applyFill="1" applyBorder="1" applyAlignment="1" applyProtection="1">
      <alignment/>
      <protection/>
    </xf>
    <xf numFmtId="38" fontId="182" fillId="43" borderId="42" xfId="41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4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4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4" fillId="43" borderId="10" xfId="0" applyNumberFormat="1" applyFont="1" applyFill="1" applyBorder="1" applyAlignment="1" applyProtection="1">
      <alignment/>
      <protection locked="0"/>
    </xf>
    <xf numFmtId="174" fontId="168" fillId="26" borderId="0" xfId="0" applyNumberFormat="1" applyFont="1" applyFill="1" applyBorder="1" applyAlignment="1" applyProtection="1" quotePrefix="1">
      <alignment horizontal="center"/>
      <protection/>
    </xf>
    <xf numFmtId="174" fontId="168" fillId="33" borderId="0" xfId="0" applyNumberFormat="1" applyFont="1" applyFill="1" applyBorder="1" applyAlignment="1" applyProtection="1" quotePrefix="1">
      <alignment horizontal="center"/>
      <protection/>
    </xf>
    <xf numFmtId="0" fontId="169" fillId="53" borderId="0" xfId="37" applyFont="1" applyFill="1" applyBorder="1" applyAlignment="1" applyProtection="1">
      <alignment horizontal="center"/>
      <protection/>
    </xf>
    <xf numFmtId="38" fontId="15" fillId="33" borderId="55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2" xfId="41" applyNumberFormat="1" applyFont="1" applyFill="1" applyBorder="1" applyAlignment="1" applyProtection="1">
      <alignment/>
      <protection/>
    </xf>
    <xf numFmtId="38" fontId="15" fillId="33" borderId="55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2" xfId="41" applyNumberFormat="1" applyFont="1" applyFill="1" applyBorder="1" applyAlignment="1" applyProtection="1">
      <alignment horizontal="left"/>
      <protection/>
    </xf>
    <xf numFmtId="38" fontId="8" fillId="26" borderId="55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84" fontId="4" fillId="26" borderId="56" xfId="0" applyNumberFormat="1" applyFont="1" applyFill="1" applyBorder="1" applyAlignment="1" applyProtection="1">
      <alignment/>
      <protection/>
    </xf>
    <xf numFmtId="184" fontId="3" fillId="26" borderId="56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Border="1" applyAlignment="1" applyProtection="1">
      <alignment horizontal="right"/>
      <protection/>
    </xf>
    <xf numFmtId="184" fontId="3" fillId="26" borderId="121" xfId="0" applyNumberFormat="1" applyFont="1" applyFill="1" applyBorder="1" applyAlignment="1" applyProtection="1">
      <alignment/>
      <protection/>
    </xf>
    <xf numFmtId="38" fontId="8" fillId="26" borderId="116" xfId="41" applyNumberFormat="1" applyFont="1" applyFill="1" applyBorder="1" applyAlignment="1" applyProtection="1">
      <alignment/>
      <protection/>
    </xf>
    <xf numFmtId="184" fontId="4" fillId="26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5" fillId="38" borderId="0" xfId="33" applyFont="1" applyFill="1" applyBorder="1" quotePrefix="1">
      <alignment/>
      <protection/>
    </xf>
    <xf numFmtId="195" fontId="24" fillId="33" borderId="0" xfId="34" applyNumberFormat="1" applyFont="1" applyFill="1" applyBorder="1" applyAlignment="1">
      <alignment/>
      <protection/>
    </xf>
    <xf numFmtId="0" fontId="17" fillId="38" borderId="13" xfId="33" applyFont="1" applyFill="1" applyBorder="1">
      <alignment/>
      <protection/>
    </xf>
    <xf numFmtId="200" fontId="24" fillId="33" borderId="0" xfId="33" applyNumberFormat="1" applyFont="1" applyFill="1" applyBorder="1" applyAlignment="1">
      <alignment horizontal="center"/>
      <protection/>
    </xf>
    <xf numFmtId="0" fontId="155" fillId="26" borderId="68" xfId="33" applyFont="1" applyFill="1" applyBorder="1" quotePrefix="1">
      <alignment/>
      <protection/>
    </xf>
    <xf numFmtId="0" fontId="155" fillId="26" borderId="19" xfId="33" applyFont="1" applyFill="1" applyBorder="1" quotePrefix="1">
      <alignment/>
      <protection/>
    </xf>
    <xf numFmtId="197" fontId="24" fillId="26" borderId="69" xfId="34" applyNumberFormat="1" applyFont="1" applyFill="1" applyBorder="1" applyAlignment="1">
      <alignment/>
      <protection/>
    </xf>
    <xf numFmtId="0" fontId="155" fillId="26" borderId="17" xfId="33" applyFont="1" applyFill="1" applyBorder="1" quotePrefix="1">
      <alignment/>
      <protection/>
    </xf>
    <xf numFmtId="0" fontId="155" fillId="26" borderId="0" xfId="33" applyFont="1" applyFill="1" applyBorder="1" quotePrefix="1">
      <alignment/>
      <protection/>
    </xf>
    <xf numFmtId="197" fontId="24" fillId="26" borderId="18" xfId="34" applyNumberFormat="1" applyFont="1" applyFill="1" applyBorder="1" applyAlignment="1">
      <alignment/>
      <protection/>
    </xf>
    <xf numFmtId="0" fontId="155" fillId="26" borderId="26" xfId="33" applyFont="1" applyFill="1" applyBorder="1" quotePrefix="1">
      <alignment/>
      <protection/>
    </xf>
    <xf numFmtId="0" fontId="155" fillId="26" borderId="20" xfId="33" applyFont="1" applyFill="1" applyBorder="1" quotePrefix="1">
      <alignment/>
      <protection/>
    </xf>
    <xf numFmtId="197" fontId="24" fillId="26" borderId="21" xfId="34" applyNumberFormat="1" applyFont="1" applyFill="1" applyBorder="1" applyAlignment="1">
      <alignment/>
      <protection/>
    </xf>
    <xf numFmtId="0" fontId="155" fillId="45" borderId="68" xfId="33" applyFont="1" applyFill="1" applyBorder="1" quotePrefix="1">
      <alignment/>
      <protection/>
    </xf>
    <xf numFmtId="0" fontId="155" fillId="45" borderId="19" xfId="33" applyFont="1" applyFill="1" applyBorder="1" quotePrefix="1">
      <alignment/>
      <protection/>
    </xf>
    <xf numFmtId="197" fontId="24" fillId="45" borderId="69" xfId="34" applyNumberFormat="1" applyFont="1" applyFill="1" applyBorder="1" applyAlignment="1">
      <alignment/>
      <protection/>
    </xf>
    <xf numFmtId="0" fontId="155" fillId="45" borderId="17" xfId="33" applyFont="1" applyFill="1" applyBorder="1" quotePrefix="1">
      <alignment/>
      <protection/>
    </xf>
    <xf numFmtId="0" fontId="155" fillId="45" borderId="0" xfId="33" applyFont="1" applyFill="1" applyBorder="1" quotePrefix="1">
      <alignment/>
      <protection/>
    </xf>
    <xf numFmtId="197" fontId="24" fillId="45" borderId="18" xfId="34" applyNumberFormat="1" applyFont="1" applyFill="1" applyBorder="1" applyAlignment="1">
      <alignment/>
      <protection/>
    </xf>
    <xf numFmtId="0" fontId="155" fillId="45" borderId="26" xfId="33" applyFont="1" applyFill="1" applyBorder="1" quotePrefix="1">
      <alignment/>
      <protection/>
    </xf>
    <xf numFmtId="0" fontId="155" fillId="45" borderId="20" xfId="33" applyFont="1" applyFill="1" applyBorder="1" quotePrefix="1">
      <alignment/>
      <protection/>
    </xf>
    <xf numFmtId="197" fontId="24" fillId="45" borderId="21" xfId="34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41" applyNumberFormat="1" applyFont="1" applyFill="1" applyBorder="1" applyAlignment="1" applyProtection="1">
      <alignment/>
      <protection/>
    </xf>
    <xf numFmtId="38" fontId="9" fillId="33" borderId="43" xfId="41" applyNumberFormat="1" applyFont="1" applyFill="1" applyBorder="1" applyAlignment="1" applyProtection="1">
      <alignment/>
      <protection/>
    </xf>
    <xf numFmtId="38" fontId="9" fillId="33" borderId="29" xfId="41" applyNumberFormat="1" applyFont="1" applyFill="1" applyBorder="1" applyAlignment="1" applyProtection="1">
      <alignment/>
      <protection/>
    </xf>
    <xf numFmtId="180" fontId="183" fillId="39" borderId="27" xfId="0" applyNumberFormat="1" applyFont="1" applyFill="1" applyBorder="1" applyAlignment="1" applyProtection="1">
      <alignment horizontal="center"/>
      <protection/>
    </xf>
    <xf numFmtId="180" fontId="184" fillId="39" borderId="27" xfId="0" applyNumberFormat="1" applyFont="1" applyFill="1" applyBorder="1" applyAlignment="1" applyProtection="1">
      <alignment horizontal="center"/>
      <protection/>
    </xf>
    <xf numFmtId="191" fontId="159" fillId="39" borderId="27" xfId="0" applyNumberFormat="1" applyFont="1" applyFill="1" applyBorder="1" applyAlignment="1" applyProtection="1" quotePrefix="1">
      <alignment horizontal="center"/>
      <protection/>
    </xf>
    <xf numFmtId="179" fontId="160" fillId="41" borderId="27" xfId="0" applyNumberFormat="1" applyFont="1" applyFill="1" applyBorder="1" applyAlignment="1" applyProtection="1" quotePrefix="1">
      <alignment horizontal="center"/>
      <protection/>
    </xf>
    <xf numFmtId="191" fontId="165" fillId="41" borderId="27" xfId="0" applyNumberFormat="1" applyFont="1" applyFill="1" applyBorder="1" applyAlignment="1" applyProtection="1" quotePrefix="1">
      <alignment horizontal="center"/>
      <protection/>
    </xf>
    <xf numFmtId="179" fontId="165" fillId="41" borderId="27" xfId="0" applyNumberFormat="1" applyFont="1" applyFill="1" applyBorder="1" applyAlignment="1" applyProtection="1" quotePrefix="1">
      <alignment horizontal="center"/>
      <protection/>
    </xf>
    <xf numFmtId="179" fontId="172" fillId="49" borderId="27" xfId="0" applyNumberFormat="1" applyFont="1" applyFill="1" applyBorder="1" applyAlignment="1" applyProtection="1" quotePrefix="1">
      <alignment horizontal="center"/>
      <protection/>
    </xf>
    <xf numFmtId="191" fontId="166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5" fillId="48" borderId="28" xfId="41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26" borderId="28" xfId="0" applyFont="1" applyFill="1" applyBorder="1" applyAlignment="1" applyProtection="1">
      <alignment horizontal="left"/>
      <protection/>
    </xf>
    <xf numFmtId="0" fontId="34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210" fontId="24" fillId="33" borderId="0" xfId="34" applyNumberFormat="1" applyFont="1" applyFill="1" applyBorder="1" applyAlignment="1">
      <alignment/>
      <protection/>
    </xf>
    <xf numFmtId="177" fontId="24" fillId="33" borderId="0" xfId="33" applyNumberFormat="1" applyFont="1" applyFill="1" applyBorder="1" applyAlignment="1">
      <alignment/>
      <protection/>
    </xf>
    <xf numFmtId="179" fontId="24" fillId="33" borderId="0" xfId="33" applyNumberFormat="1" applyFont="1" applyFill="1" applyBorder="1" applyAlignment="1">
      <alignment/>
      <protection/>
    </xf>
    <xf numFmtId="179" fontId="24" fillId="26" borderId="0" xfId="33" applyNumberFormat="1" applyFont="1" applyFill="1" applyBorder="1" applyAlignment="1">
      <alignment horizontal="center"/>
      <protection/>
    </xf>
    <xf numFmtId="195" fontId="19" fillId="54" borderId="19" xfId="34" applyNumberFormat="1" applyFont="1" applyFill="1" applyBorder="1" applyAlignment="1">
      <alignment/>
      <protection/>
    </xf>
    <xf numFmtId="195" fontId="19" fillId="54" borderId="69" xfId="34" applyNumberFormat="1" applyFont="1" applyFill="1" applyBorder="1" applyAlignment="1">
      <alignment/>
      <protection/>
    </xf>
    <xf numFmtId="195" fontId="19" fillId="54" borderId="20" xfId="34" applyNumberFormat="1" applyFont="1" applyFill="1" applyBorder="1" applyAlignment="1">
      <alignment/>
      <protection/>
    </xf>
    <xf numFmtId="195" fontId="19" fillId="54" borderId="21" xfId="34" applyNumberFormat="1" applyFont="1" applyFill="1" applyBorder="1" applyAlignment="1">
      <alignment/>
      <protection/>
    </xf>
    <xf numFmtId="0" fontId="8" fillId="54" borderId="68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6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11" fontId="186" fillId="39" borderId="102" xfId="0" applyNumberFormat="1" applyFont="1" applyFill="1" applyBorder="1" applyAlignment="1" applyProtection="1" quotePrefix="1">
      <alignment horizontal="center"/>
      <protection/>
    </xf>
    <xf numFmtId="211" fontId="160" fillId="41" borderId="102" xfId="0" applyNumberFormat="1" applyFont="1" applyFill="1" applyBorder="1" applyAlignment="1" applyProtection="1" quotePrefix="1">
      <alignment horizontal="center"/>
      <protection/>
    </xf>
    <xf numFmtId="211" fontId="172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7" fillId="26" borderId="45" xfId="0" applyNumberFormat="1" applyFont="1" applyFill="1" applyBorder="1" applyAlignment="1" applyProtection="1">
      <alignment horizontal="center"/>
      <protection locked="0"/>
    </xf>
    <xf numFmtId="211" fontId="186" fillId="39" borderId="27" xfId="0" applyNumberFormat="1" applyFont="1" applyFill="1" applyBorder="1" applyAlignment="1" applyProtection="1">
      <alignment horizontal="center"/>
      <protection/>
    </xf>
    <xf numFmtId="211" fontId="160" fillId="41" borderId="27" xfId="0" applyNumberFormat="1" applyFont="1" applyFill="1" applyBorder="1" applyAlignment="1" applyProtection="1" quotePrefix="1">
      <alignment horizontal="center"/>
      <protection/>
    </xf>
    <xf numFmtId="211" fontId="172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8" fillId="33" borderId="45" xfId="0" applyNumberFormat="1" applyFont="1" applyFill="1" applyBorder="1" applyAlignment="1" applyProtection="1">
      <alignment horizontal="center"/>
      <protection/>
    </xf>
    <xf numFmtId="0" fontId="8" fillId="40" borderId="131" xfId="33" applyFont="1" applyFill="1" applyBorder="1">
      <alignment/>
      <protection/>
    </xf>
    <xf numFmtId="0" fontId="9" fillId="40" borderId="132" xfId="33" applyFont="1" applyFill="1" applyBorder="1">
      <alignment/>
      <protection/>
    </xf>
    <xf numFmtId="176" fontId="69" fillId="26" borderId="0" xfId="33" applyNumberFormat="1" applyFont="1" applyFill="1" applyBorder="1" applyAlignment="1">
      <alignment horizontal="left"/>
      <protection/>
    </xf>
    <xf numFmtId="176" fontId="70" fillId="45" borderId="0" xfId="33" applyNumberFormat="1" applyFont="1" applyFill="1" applyBorder="1" applyAlignment="1">
      <alignment horizontal="center"/>
      <protection/>
    </xf>
    <xf numFmtId="179" fontId="70" fillId="45" borderId="0" xfId="33" applyNumberFormat="1" applyFont="1" applyFill="1" applyBorder="1" applyAlignment="1">
      <alignment horizontal="center"/>
      <protection/>
    </xf>
    <xf numFmtId="179" fontId="69" fillId="26" borderId="0" xfId="33" applyNumberFormat="1" applyFont="1" applyFill="1" applyBorder="1" applyAlignment="1">
      <alignment horizontal="center"/>
      <protection/>
    </xf>
    <xf numFmtId="176" fontId="69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69" fillId="33" borderId="0" xfId="33" applyNumberFormat="1" applyFont="1" applyFill="1" applyBorder="1" applyAlignment="1">
      <alignment/>
      <protection/>
    </xf>
    <xf numFmtId="179" fontId="69" fillId="45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195" fontId="69" fillId="33" borderId="0" xfId="34" applyNumberFormat="1" applyFont="1" applyFill="1" applyBorder="1" applyAlignment="1">
      <alignment/>
      <protection/>
    </xf>
    <xf numFmtId="195" fontId="9" fillId="33" borderId="0" xfId="34" applyNumberFormat="1" applyFont="1" applyFill="1" applyBorder="1" applyAlignment="1">
      <alignment horizontal="left"/>
      <protection/>
    </xf>
    <xf numFmtId="177" fontId="69" fillId="33" borderId="0" xfId="33" applyNumberFormat="1" applyFont="1" applyFill="1" applyBorder="1" applyAlignment="1">
      <alignment/>
      <protection/>
    </xf>
    <xf numFmtId="200" fontId="69" fillId="33" borderId="0" xfId="33" applyNumberFormat="1" applyFont="1" applyFill="1" applyBorder="1" applyAlignment="1">
      <alignment horizontal="center"/>
      <protection/>
    </xf>
    <xf numFmtId="0" fontId="9" fillId="45" borderId="68" xfId="33" applyFont="1" applyFill="1" applyBorder="1" quotePrefix="1">
      <alignment/>
      <protection/>
    </xf>
    <xf numFmtId="0" fontId="9" fillId="45" borderId="19" xfId="33" applyFont="1" applyFill="1" applyBorder="1" quotePrefix="1">
      <alignment/>
      <protection/>
    </xf>
    <xf numFmtId="197" fontId="69" fillId="45" borderId="69" xfId="34" applyNumberFormat="1" applyFont="1" applyFill="1" applyBorder="1" applyAlignment="1">
      <alignment/>
      <protection/>
    </xf>
    <xf numFmtId="0" fontId="9" fillId="45" borderId="17" xfId="33" applyFont="1" applyFill="1" applyBorder="1" quotePrefix="1">
      <alignment/>
      <protection/>
    </xf>
    <xf numFmtId="0" fontId="9" fillId="45" borderId="0" xfId="33" applyFont="1" applyFill="1" applyBorder="1" quotePrefix="1">
      <alignment/>
      <protection/>
    </xf>
    <xf numFmtId="197" fontId="69" fillId="45" borderId="18" xfId="34" applyNumberFormat="1" applyFont="1" applyFill="1" applyBorder="1" applyAlignment="1">
      <alignment/>
      <protection/>
    </xf>
    <xf numFmtId="0" fontId="9" fillId="45" borderId="26" xfId="33" applyFont="1" applyFill="1" applyBorder="1" quotePrefix="1">
      <alignment/>
      <protection/>
    </xf>
    <xf numFmtId="0" fontId="9" fillId="45" borderId="20" xfId="33" applyFont="1" applyFill="1" applyBorder="1" quotePrefix="1">
      <alignment/>
      <protection/>
    </xf>
    <xf numFmtId="197" fontId="69" fillId="45" borderId="21" xfId="34" applyNumberFormat="1" applyFont="1" applyFill="1" applyBorder="1" applyAlignment="1">
      <alignment/>
      <protection/>
    </xf>
    <xf numFmtId="0" fontId="8" fillId="54" borderId="68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195" fontId="19" fillId="54" borderId="19" xfId="34" applyNumberFormat="1" applyFont="1" applyFill="1" applyBorder="1" applyAlignment="1">
      <alignment/>
      <protection/>
    </xf>
    <xf numFmtId="195" fontId="19" fillId="54" borderId="69" xfId="34" applyNumberFormat="1" applyFont="1" applyFill="1" applyBorder="1" applyAlignment="1">
      <alignment/>
      <protection/>
    </xf>
    <xf numFmtId="0" fontId="8" fillId="54" borderId="26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195" fontId="19" fillId="54" borderId="20" xfId="34" applyNumberFormat="1" applyFont="1" applyFill="1" applyBorder="1" applyAlignment="1">
      <alignment/>
      <protection/>
    </xf>
    <xf numFmtId="195" fontId="19" fillId="54" borderId="21" xfId="34" applyNumberFormat="1" applyFont="1" applyFill="1" applyBorder="1" applyAlignment="1">
      <alignment/>
      <protection/>
    </xf>
    <xf numFmtId="195" fontId="9" fillId="33" borderId="0" xfId="34" applyNumberFormat="1" applyFont="1" applyFill="1" applyBorder="1" applyAlignment="1">
      <alignment/>
      <protection/>
    </xf>
    <xf numFmtId="201" fontId="6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79" fontId="24" fillId="45" borderId="0" xfId="33" applyNumberFormat="1" applyFont="1" applyFill="1" applyBorder="1" applyAlignment="1">
      <alignment horizontal="center"/>
      <protection/>
    </xf>
    <xf numFmtId="0" fontId="9" fillId="38" borderId="0" xfId="33" applyFont="1" applyFill="1" applyBorder="1">
      <alignment/>
      <protection/>
    </xf>
    <xf numFmtId="0" fontId="8" fillId="26" borderId="68" xfId="33" applyFont="1" applyFill="1" applyBorder="1">
      <alignment/>
      <protection/>
    </xf>
    <xf numFmtId="178" fontId="19" fillId="26" borderId="69" xfId="33" applyNumberFormat="1" applyFont="1" applyFill="1" applyBorder="1" applyAlignment="1">
      <alignment horizontal="center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8" fillId="26" borderId="26" xfId="33" applyFont="1" applyFill="1" applyBorder="1">
      <alignment/>
      <protection/>
    </xf>
    <xf numFmtId="178" fontId="69" fillId="38" borderId="0" xfId="33" applyNumberFormat="1" applyFont="1" applyFill="1" applyBorder="1" applyAlignment="1">
      <alignment/>
      <protection/>
    </xf>
    <xf numFmtId="210" fontId="69" fillId="33" borderId="0" xfId="34" applyNumberFormat="1" applyFont="1" applyFill="1" applyBorder="1" applyAlignment="1">
      <alignment/>
      <protection/>
    </xf>
    <xf numFmtId="0" fontId="9" fillId="26" borderId="68" xfId="33" applyFont="1" applyFill="1" applyBorder="1">
      <alignment/>
      <protection/>
    </xf>
    <xf numFmtId="179" fontId="9" fillId="26" borderId="19" xfId="33" applyNumberFormat="1" applyFont="1" applyFill="1" applyBorder="1" applyAlignment="1">
      <alignment horizontal="left"/>
      <protection/>
    </xf>
    <xf numFmtId="179" fontId="9" fillId="26" borderId="69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6" fontId="69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7" fontId="69" fillId="26" borderId="0" xfId="33" applyNumberFormat="1" applyFont="1" applyFill="1" applyBorder="1">
      <alignment/>
      <protection/>
    </xf>
    <xf numFmtId="0" fontId="9" fillId="26" borderId="26" xfId="33" applyFont="1" applyFill="1" applyBorder="1">
      <alignment/>
      <protection/>
    </xf>
    <xf numFmtId="177" fontId="69" fillId="26" borderId="20" xfId="33" applyNumberFormat="1" applyFont="1" applyFill="1" applyBorder="1">
      <alignment/>
      <protection/>
    </xf>
    <xf numFmtId="176" fontId="69" fillId="26" borderId="20" xfId="33" applyNumberFormat="1" applyFont="1" applyFill="1" applyBorder="1" applyAlignment="1">
      <alignment horizontal="left"/>
      <protection/>
    </xf>
    <xf numFmtId="208" fontId="189" fillId="55" borderId="0" xfId="39" applyNumberFormat="1" applyFont="1" applyFill="1" applyBorder="1" applyAlignment="1">
      <alignment horizontal="center"/>
      <protection/>
    </xf>
    <xf numFmtId="0" fontId="190" fillId="55" borderId="0" xfId="39" applyFont="1" applyFill="1" applyBorder="1" applyAlignment="1">
      <alignment horizontal="center"/>
      <protection/>
    </xf>
    <xf numFmtId="177" fontId="24" fillId="33" borderId="0" xfId="33" applyNumberFormat="1" applyFont="1" applyFill="1" applyBorder="1" applyAlignment="1">
      <alignment horizontal="center"/>
      <protection/>
    </xf>
    <xf numFmtId="210" fontId="24" fillId="33" borderId="0" xfId="34" applyNumberFormat="1" applyFont="1" applyFill="1" applyBorder="1" applyAlignment="1">
      <alignment horizontal="left"/>
      <protection/>
    </xf>
    <xf numFmtId="179" fontId="24" fillId="26" borderId="0" xfId="33" applyNumberFormat="1" applyFont="1" applyFill="1" applyBorder="1" applyAlignment="1">
      <alignment horizontal="center"/>
      <protection/>
    </xf>
    <xf numFmtId="177" fontId="69" fillId="33" borderId="0" xfId="33" applyNumberFormat="1" applyFont="1" applyFill="1" applyBorder="1" applyAlignment="1">
      <alignment horizontal="center"/>
      <protection/>
    </xf>
    <xf numFmtId="176" fontId="69" fillId="26" borderId="0" xfId="33" applyNumberFormat="1" applyFont="1" applyFill="1" applyBorder="1" applyAlignment="1">
      <alignment horizontal="center"/>
      <protection/>
    </xf>
    <xf numFmtId="178" fontId="69" fillId="26" borderId="19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8" fontId="69" fillId="38" borderId="0" xfId="33" applyNumberFormat="1" applyFont="1" applyFill="1" applyBorder="1" applyAlignment="1">
      <alignment horizontal="center"/>
      <protection/>
    </xf>
    <xf numFmtId="195" fontId="69" fillId="33" borderId="0" xfId="34" applyNumberFormat="1" applyFont="1" applyFill="1" applyBorder="1" applyAlignment="1">
      <alignment horizontal="center"/>
      <protection/>
    </xf>
    <xf numFmtId="179" fontId="69" fillId="26" borderId="0" xfId="33" applyNumberFormat="1" applyFont="1" applyFill="1" applyBorder="1" applyAlignment="1">
      <alignment horizontal="center"/>
      <protection/>
    </xf>
    <xf numFmtId="193" fontId="8" fillId="40" borderId="132" xfId="34" applyNumberFormat="1" applyFont="1" applyFill="1" applyBorder="1" applyAlignment="1">
      <alignment horizontal="center"/>
      <protection/>
    </xf>
    <xf numFmtId="179" fontId="69" fillId="33" borderId="0" xfId="33" applyNumberFormat="1" applyFont="1" applyFill="1" applyBorder="1" applyAlignment="1">
      <alignment horizontal="center"/>
      <protection/>
    </xf>
    <xf numFmtId="177" fontId="69" fillId="45" borderId="0" xfId="33" applyNumberFormat="1" applyFont="1" applyFill="1" applyBorder="1" applyAlignment="1">
      <alignment horizontal="center"/>
      <protection/>
    </xf>
    <xf numFmtId="178" fontId="69" fillId="38" borderId="0" xfId="33" applyNumberFormat="1" applyFont="1" applyFill="1" applyBorder="1" applyAlignment="1">
      <alignment horizontal="left"/>
      <protection/>
    </xf>
    <xf numFmtId="199" fontId="59" fillId="45" borderId="20" xfId="34" applyNumberFormat="1" applyFont="1" applyFill="1" applyBorder="1" applyAlignment="1">
      <alignment horizontal="center"/>
      <protection/>
    </xf>
    <xf numFmtId="197" fontId="59" fillId="26" borderId="19" xfId="34" applyNumberFormat="1" applyFont="1" applyFill="1" applyBorder="1" applyAlignment="1">
      <alignment horizontal="center"/>
      <protection/>
    </xf>
    <xf numFmtId="198" fontId="59" fillId="26" borderId="0" xfId="34" applyNumberFormat="1" applyFont="1" applyFill="1" applyBorder="1" applyAlignment="1">
      <alignment horizontal="center"/>
      <protection/>
    </xf>
    <xf numFmtId="195" fontId="69" fillId="26" borderId="0" xfId="34" applyNumberFormat="1" applyFont="1" applyFill="1" applyBorder="1" applyAlignment="1">
      <alignment horizontal="center"/>
      <protection/>
    </xf>
    <xf numFmtId="179" fontId="69" fillId="45" borderId="0" xfId="33" applyNumberFormat="1" applyFont="1" applyFill="1" applyBorder="1" applyAlignment="1">
      <alignment horizontal="center"/>
      <protection/>
    </xf>
    <xf numFmtId="200" fontId="69" fillId="33" borderId="0" xfId="33" applyNumberFormat="1" applyFont="1" applyFill="1" applyBorder="1" applyAlignment="1">
      <alignment horizontal="center"/>
      <protection/>
    </xf>
    <xf numFmtId="197" fontId="59" fillId="45" borderId="19" xfId="34" applyNumberFormat="1" applyFont="1" applyFill="1" applyBorder="1" applyAlignment="1">
      <alignment horizontal="center"/>
      <protection/>
    </xf>
    <xf numFmtId="199" fontId="59" fillId="26" borderId="20" xfId="34" applyNumberFormat="1" applyFont="1" applyFill="1" applyBorder="1" applyAlignment="1">
      <alignment horizontal="center"/>
      <protection/>
    </xf>
    <xf numFmtId="195" fontId="69" fillId="45" borderId="0" xfId="34" applyNumberFormat="1" applyFont="1" applyFill="1" applyBorder="1" applyAlignment="1">
      <alignment horizontal="center"/>
      <protection/>
    </xf>
    <xf numFmtId="177" fontId="24" fillId="33" borderId="0" xfId="33" applyNumberFormat="1" applyFont="1" applyFill="1" applyBorder="1" applyAlignment="1">
      <alignment horizontal="left"/>
      <protection/>
    </xf>
    <xf numFmtId="203" fontId="59" fillId="45" borderId="0" xfId="34" applyNumberFormat="1" applyFont="1" applyFill="1" applyBorder="1" applyAlignment="1">
      <alignment horizontal="center"/>
      <protection/>
    </xf>
    <xf numFmtId="204" fontId="59" fillId="45" borderId="20" xfId="34" applyNumberFormat="1" applyFont="1" applyFill="1" applyBorder="1" applyAlignment="1">
      <alignment horizontal="center"/>
      <protection/>
    </xf>
    <xf numFmtId="202" fontId="59" fillId="45" borderId="19" xfId="34" applyNumberFormat="1" applyFont="1" applyFill="1" applyBorder="1" applyAlignment="1">
      <alignment horizontal="center"/>
      <protection/>
    </xf>
    <xf numFmtId="177" fontId="69" fillId="33" borderId="0" xfId="33" applyNumberFormat="1" applyFont="1" applyFill="1" applyBorder="1" applyAlignment="1">
      <alignment horizontal="left"/>
      <protection/>
    </xf>
    <xf numFmtId="210" fontId="24" fillId="33" borderId="0" xfId="34" applyNumberFormat="1" applyFont="1" applyFill="1" applyBorder="1" applyAlignment="1">
      <alignment horizontal="center"/>
      <protection/>
    </xf>
    <xf numFmtId="202" fontId="59" fillId="26" borderId="19" xfId="34" applyNumberFormat="1" applyFont="1" applyFill="1" applyBorder="1" applyAlignment="1">
      <alignment horizontal="center"/>
      <protection/>
    </xf>
    <xf numFmtId="198" fontId="59" fillId="45" borderId="0" xfId="34" applyNumberFormat="1" applyFont="1" applyFill="1" applyBorder="1" applyAlignment="1">
      <alignment horizontal="center"/>
      <protection/>
    </xf>
    <xf numFmtId="203" fontId="59" fillId="26" borderId="0" xfId="34" applyNumberFormat="1" applyFont="1" applyFill="1" applyBorder="1" applyAlignment="1">
      <alignment horizontal="center"/>
      <protection/>
    </xf>
    <xf numFmtId="204" fontId="59" fillId="26" borderId="20" xfId="34" applyNumberFormat="1" applyFont="1" applyFill="1" applyBorder="1" applyAlignment="1">
      <alignment horizontal="center"/>
      <protection/>
    </xf>
    <xf numFmtId="207" fontId="191" fillId="26" borderId="0" xfId="0" applyNumberFormat="1" applyFont="1" applyFill="1" applyAlignment="1" applyProtection="1">
      <alignment horizontal="center"/>
      <protection/>
    </xf>
    <xf numFmtId="207" fontId="191" fillId="54" borderId="0" xfId="0" applyNumberFormat="1" applyFont="1" applyFill="1" applyAlignment="1" applyProtection="1">
      <alignment horizontal="center"/>
      <protection/>
    </xf>
    <xf numFmtId="38" fontId="182" fillId="43" borderId="42" xfId="41" applyNumberFormat="1" applyFont="1" applyFill="1" applyBorder="1" applyAlignment="1" applyProtection="1">
      <alignment horizontal="center"/>
      <protection/>
    </xf>
    <xf numFmtId="38" fontId="182" fillId="43" borderId="43" xfId="41" applyNumberFormat="1" applyFont="1" applyFill="1" applyBorder="1" applyAlignment="1" applyProtection="1">
      <alignment horizontal="center"/>
      <protection/>
    </xf>
    <xf numFmtId="38" fontId="182" fillId="43" borderId="44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186" fontId="192" fillId="45" borderId="28" xfId="33" applyNumberFormat="1" applyFont="1" applyFill="1" applyBorder="1" applyAlignment="1" applyProtection="1">
      <alignment horizontal="center" vertical="center"/>
      <protection locked="0"/>
    </xf>
    <xf numFmtId="186" fontId="192" fillId="45" borderId="29" xfId="33" applyNumberFormat="1" applyFont="1" applyFill="1" applyBorder="1" applyAlignment="1" applyProtection="1">
      <alignment horizontal="center" vertical="center"/>
      <protection locked="0"/>
    </xf>
    <xf numFmtId="0" fontId="10" fillId="33" borderId="66" xfId="36" applyFont="1" applyFill="1" applyBorder="1" applyAlignment="1" applyProtection="1">
      <alignment horizontal="center"/>
      <protection/>
    </xf>
    <xf numFmtId="0" fontId="10" fillId="33" borderId="38" xfId="36" applyFont="1" applyFill="1" applyBorder="1" applyAlignment="1" applyProtection="1">
      <alignment horizontal="center"/>
      <protection/>
    </xf>
    <xf numFmtId="0" fontId="10" fillId="33" borderId="39" xfId="36" applyFont="1" applyFill="1" applyBorder="1" applyAlignment="1" applyProtection="1">
      <alignment horizontal="center"/>
      <protection/>
    </xf>
    <xf numFmtId="38" fontId="8" fillId="45" borderId="42" xfId="41" applyNumberFormat="1" applyFont="1" applyFill="1" applyBorder="1" applyAlignment="1" applyProtection="1">
      <alignment horizontal="center"/>
      <protection/>
    </xf>
    <xf numFmtId="38" fontId="8" fillId="45" borderId="43" xfId="41" applyNumberFormat="1" applyFont="1" applyFill="1" applyBorder="1" applyAlignment="1" applyProtection="1">
      <alignment horizontal="center"/>
      <protection/>
    </xf>
    <xf numFmtId="38" fontId="8" fillId="45" borderId="44" xfId="41" applyNumberFormat="1" applyFont="1" applyFill="1" applyBorder="1" applyAlignment="1" applyProtection="1">
      <alignment horizontal="center"/>
      <protection/>
    </xf>
    <xf numFmtId="0" fontId="4" fillId="47" borderId="64" xfId="36" applyFont="1" applyFill="1" applyBorder="1" applyAlignment="1" applyProtection="1" quotePrefix="1">
      <alignment horizontal="center"/>
      <protection/>
    </xf>
    <xf numFmtId="0" fontId="4" fillId="47" borderId="40" xfId="36" applyFont="1" applyFill="1" applyBorder="1" applyAlignment="1" applyProtection="1" quotePrefix="1">
      <alignment horizontal="center"/>
      <protection/>
    </xf>
    <xf numFmtId="0" fontId="4" fillId="47" borderId="41" xfId="36" applyFont="1" applyFill="1" applyBorder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38" fontId="48" fillId="33" borderId="62" xfId="41" applyNumberFormat="1" applyFont="1" applyFill="1" applyBorder="1" applyAlignment="1" applyProtection="1">
      <alignment horizontal="center"/>
      <protection/>
    </xf>
    <xf numFmtId="38" fontId="48" fillId="33" borderId="45" xfId="41" applyNumberFormat="1" applyFont="1" applyFill="1" applyBorder="1" applyAlignment="1" applyProtection="1">
      <alignment horizontal="center"/>
      <protection/>
    </xf>
    <xf numFmtId="38" fontId="48" fillId="33" borderId="46" xfId="41" applyNumberFormat="1" applyFont="1" applyFill="1" applyBorder="1" applyAlignment="1" applyProtection="1">
      <alignment horizontal="center"/>
      <protection/>
    </xf>
    <xf numFmtId="38" fontId="14" fillId="33" borderId="60" xfId="41" applyNumberFormat="1" applyFont="1" applyFill="1" applyBorder="1" applyAlignment="1" applyProtection="1">
      <alignment horizontal="center"/>
      <protection/>
    </xf>
    <xf numFmtId="38" fontId="14" fillId="33" borderId="49" xfId="41" applyNumberFormat="1" applyFont="1" applyFill="1" applyBorder="1" applyAlignment="1" applyProtection="1">
      <alignment horizontal="center"/>
      <protection/>
    </xf>
    <xf numFmtId="38" fontId="14" fillId="33" borderId="50" xfId="41" applyNumberFormat="1" applyFont="1" applyFill="1" applyBorder="1" applyAlignment="1" applyProtection="1">
      <alignment horizontal="center"/>
      <protection/>
    </xf>
    <xf numFmtId="0" fontId="4" fillId="5" borderId="64" xfId="36" applyFont="1" applyFill="1" applyBorder="1" applyAlignment="1" applyProtection="1">
      <alignment horizontal="center"/>
      <protection/>
    </xf>
    <xf numFmtId="0" fontId="4" fillId="5" borderId="40" xfId="36" applyFont="1" applyFill="1" applyBorder="1" applyAlignment="1" applyProtection="1">
      <alignment horizontal="center"/>
      <protection/>
    </xf>
    <xf numFmtId="0" fontId="4" fillId="5" borderId="41" xfId="36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left"/>
      <protection/>
    </xf>
    <xf numFmtId="38" fontId="9" fillId="33" borderId="49" xfId="41" applyNumberFormat="1" applyFont="1" applyFill="1" applyBorder="1" applyAlignment="1" applyProtection="1">
      <alignment horizontal="left"/>
      <protection/>
    </xf>
    <xf numFmtId="38" fontId="9" fillId="33" borderId="50" xfId="41" applyNumberFormat="1" applyFont="1" applyFill="1" applyBorder="1" applyAlignment="1" applyProtection="1">
      <alignment horizontal="left"/>
      <protection/>
    </xf>
    <xf numFmtId="38" fontId="163" fillId="46" borderId="65" xfId="41" applyNumberFormat="1" applyFont="1" applyFill="1" applyBorder="1" applyAlignment="1" applyProtection="1">
      <alignment horizontal="center"/>
      <protection/>
    </xf>
    <xf numFmtId="38" fontId="163" fillId="46" borderId="20" xfId="41" applyNumberFormat="1" applyFont="1" applyFill="1" applyBorder="1" applyAlignment="1" applyProtection="1">
      <alignment horizontal="center"/>
      <protection/>
    </xf>
    <xf numFmtId="38" fontId="163" fillId="46" borderId="58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0" fontId="4" fillId="39" borderId="64" xfId="36" applyFont="1" applyFill="1" applyBorder="1" applyAlignment="1" applyProtection="1">
      <alignment horizontal="center"/>
      <protection/>
    </xf>
    <xf numFmtId="0" fontId="4" fillId="39" borderId="40" xfId="36" applyFont="1" applyFill="1" applyBorder="1" applyAlignment="1" applyProtection="1">
      <alignment horizontal="center"/>
      <protection/>
    </xf>
    <xf numFmtId="0" fontId="4" fillId="39" borderId="41" xfId="36" applyFont="1" applyFill="1" applyBorder="1" applyAlignment="1" applyProtection="1">
      <alignment horizontal="center"/>
      <protection/>
    </xf>
    <xf numFmtId="38" fontId="24" fillId="43" borderId="51" xfId="41" applyNumberFormat="1" applyFont="1" applyFill="1" applyBorder="1" applyAlignment="1" applyProtection="1">
      <alignment horizontal="center"/>
      <protection/>
    </xf>
    <xf numFmtId="38" fontId="24" fillId="43" borderId="53" xfId="41" applyNumberFormat="1" applyFont="1" applyFill="1" applyBorder="1" applyAlignment="1" applyProtection="1">
      <alignment horizontal="center"/>
      <protection/>
    </xf>
    <xf numFmtId="38" fontId="24" fillId="43" borderId="54" xfId="41" applyNumberFormat="1" applyFont="1" applyFill="1" applyBorder="1" applyAlignment="1" applyProtection="1">
      <alignment horizontal="center"/>
      <protection/>
    </xf>
    <xf numFmtId="38" fontId="24" fillId="43" borderId="59" xfId="41" applyNumberFormat="1" applyFont="1" applyFill="1" applyBorder="1" applyAlignment="1" applyProtection="1">
      <alignment horizontal="center"/>
      <protection/>
    </xf>
    <xf numFmtId="38" fontId="24" fillId="43" borderId="47" xfId="41" applyNumberFormat="1" applyFont="1" applyFill="1" applyBorder="1" applyAlignment="1" applyProtection="1">
      <alignment horizontal="center"/>
      <protection/>
    </xf>
    <xf numFmtId="38" fontId="24" fillId="43" borderId="48" xfId="41" applyNumberFormat="1" applyFont="1" applyFill="1" applyBorder="1" applyAlignment="1" applyProtection="1">
      <alignment horizontal="center"/>
      <protection/>
    </xf>
    <xf numFmtId="38" fontId="24" fillId="43" borderId="60" xfId="41" applyNumberFormat="1" applyFont="1" applyFill="1" applyBorder="1" applyAlignment="1" applyProtection="1">
      <alignment horizontal="center"/>
      <protection/>
    </xf>
    <xf numFmtId="38" fontId="24" fillId="43" borderId="49" xfId="41" applyNumberFormat="1" applyFont="1" applyFill="1" applyBorder="1" applyAlignment="1" applyProtection="1">
      <alignment horizontal="center"/>
      <protection/>
    </xf>
    <xf numFmtId="38" fontId="24" fillId="43" borderId="50" xfId="41" applyNumberFormat="1" applyFont="1" applyFill="1" applyBorder="1" applyAlignment="1" applyProtection="1">
      <alignment horizontal="center"/>
      <protection/>
    </xf>
    <xf numFmtId="38" fontId="24" fillId="54" borderId="42" xfId="41" applyNumberFormat="1" applyFont="1" applyFill="1" applyBorder="1" applyAlignment="1" applyProtection="1">
      <alignment horizontal="center"/>
      <protection/>
    </xf>
    <xf numFmtId="38" fontId="24" fillId="54" borderId="43" xfId="41" applyNumberFormat="1" applyFont="1" applyFill="1" applyBorder="1" applyAlignment="1" applyProtection="1">
      <alignment horizontal="center"/>
      <protection/>
    </xf>
    <xf numFmtId="38" fontId="24" fillId="54" borderId="44" xfId="41" applyNumberFormat="1" applyFont="1" applyFill="1" applyBorder="1" applyAlignment="1" applyProtection="1">
      <alignment horizontal="center"/>
      <protection/>
    </xf>
    <xf numFmtId="0" fontId="193" fillId="33" borderId="61" xfId="37" applyFont="1" applyFill="1" applyBorder="1" applyAlignment="1" applyProtection="1">
      <alignment horizontal="center"/>
      <protection/>
    </xf>
    <xf numFmtId="0" fontId="193" fillId="33" borderId="0" xfId="37" applyFont="1" applyFill="1" applyBorder="1" applyAlignment="1" applyProtection="1">
      <alignment horizontal="center"/>
      <protection/>
    </xf>
    <xf numFmtId="0" fontId="193" fillId="33" borderId="30" xfId="37" applyFont="1" applyFill="1" applyBorder="1" applyAlignment="1" applyProtection="1">
      <alignment horizontal="center"/>
      <protection/>
    </xf>
    <xf numFmtId="0" fontId="169" fillId="48" borderId="116" xfId="37" applyFont="1" applyFill="1" applyBorder="1" applyAlignment="1" applyProtection="1">
      <alignment horizontal="center"/>
      <protection/>
    </xf>
    <xf numFmtId="0" fontId="10" fillId="39" borderId="113" xfId="33" applyFont="1" applyFill="1" applyBorder="1" applyAlignment="1" applyProtection="1">
      <alignment horizontal="center" vertical="center"/>
      <protection/>
    </xf>
    <xf numFmtId="0" fontId="10" fillId="39" borderId="114" xfId="33" applyFont="1" applyFill="1" applyBorder="1" applyAlignment="1" applyProtection="1">
      <alignment horizontal="center" vertical="center"/>
      <protection/>
    </xf>
    <xf numFmtId="0" fontId="10" fillId="39" borderId="115" xfId="33" applyFont="1" applyFill="1" applyBorder="1" applyAlignment="1" applyProtection="1">
      <alignment horizontal="center" vertical="center"/>
      <protection/>
    </xf>
    <xf numFmtId="0" fontId="10" fillId="33" borderId="42" xfId="36" applyFont="1" applyFill="1" applyBorder="1" applyAlignment="1" applyProtection="1">
      <alignment horizontal="center" vertical="center" wrapText="1"/>
      <protection/>
    </xf>
    <xf numFmtId="0" fontId="10" fillId="33" borderId="43" xfId="36" applyFont="1" applyFill="1" applyBorder="1" applyAlignment="1" applyProtection="1">
      <alignment horizontal="center" vertical="center" wrapText="1"/>
      <protection/>
    </xf>
    <xf numFmtId="0" fontId="10" fillId="33" borderId="44" xfId="36" applyFont="1" applyFill="1" applyBorder="1" applyAlignment="1" applyProtection="1">
      <alignment horizontal="center" vertical="center" wrapText="1"/>
      <protection/>
    </xf>
    <xf numFmtId="0" fontId="17" fillId="50" borderId="17" xfId="40" applyFont="1" applyFill="1" applyBorder="1" applyAlignment="1" applyProtection="1">
      <alignment horizontal="center" vertical="top"/>
      <protection/>
    </xf>
    <xf numFmtId="0" fontId="17" fillId="50" borderId="0" xfId="40" applyFont="1" applyFill="1" applyBorder="1" applyAlignment="1" applyProtection="1">
      <alignment horizontal="center" vertical="top"/>
      <protection/>
    </xf>
    <xf numFmtId="0" fontId="17" fillId="50" borderId="18" xfId="40" applyFont="1" applyFill="1" applyBorder="1" applyAlignment="1" applyProtection="1">
      <alignment horizontal="center" vertical="top"/>
      <protection/>
    </xf>
    <xf numFmtId="185" fontId="194" fillId="26" borderId="0" xfId="36" applyNumberFormat="1" applyFont="1" applyFill="1" applyBorder="1" applyAlignment="1" applyProtection="1">
      <alignment horizontal="center"/>
      <protection/>
    </xf>
    <xf numFmtId="0" fontId="153" fillId="26" borderId="0" xfId="33" applyFont="1" applyFill="1" applyAlignment="1" applyProtection="1" quotePrefix="1">
      <alignment horizontal="center"/>
      <protection/>
    </xf>
    <xf numFmtId="38" fontId="9" fillId="33" borderId="63" xfId="41" applyNumberFormat="1" applyFont="1" applyFill="1" applyBorder="1" applyAlignment="1" applyProtection="1">
      <alignment horizontal="center"/>
      <protection/>
    </xf>
    <xf numFmtId="38" fontId="9" fillId="33" borderId="56" xfId="41" applyNumberFormat="1" applyFont="1" applyFill="1" applyBorder="1" applyAlignment="1" applyProtection="1">
      <alignment horizontal="center"/>
      <protection/>
    </xf>
    <xf numFmtId="38" fontId="9" fillId="33" borderId="57" xfId="41" applyNumberFormat="1" applyFont="1" applyFill="1" applyBorder="1" applyAlignment="1" applyProtection="1">
      <alignment horizontal="center"/>
      <protection/>
    </xf>
    <xf numFmtId="187" fontId="153" fillId="33" borderId="28" xfId="38" applyNumberFormat="1" applyFont="1" applyFill="1" applyBorder="1" applyAlignment="1" applyProtection="1" quotePrefix="1">
      <alignment horizontal="center" vertical="center"/>
      <protection locked="0"/>
    </xf>
    <xf numFmtId="187" fontId="153" fillId="33" borderId="29" xfId="38" applyNumberFormat="1" applyFont="1" applyFill="1" applyBorder="1" applyAlignment="1" applyProtection="1" quotePrefix="1">
      <alignment horizontal="center" vertical="center"/>
      <protection locked="0"/>
    </xf>
    <xf numFmtId="0" fontId="152" fillId="36" borderId="28" xfId="71" applyFill="1" applyBorder="1" applyAlignment="1" applyProtection="1">
      <alignment horizontal="center" vertical="center"/>
      <protection locked="0"/>
    </xf>
    <xf numFmtId="0" fontId="195" fillId="36" borderId="43" xfId="71" applyFont="1" applyFill="1" applyBorder="1" applyAlignment="1" applyProtection="1">
      <alignment horizontal="center" vertical="center"/>
      <protection locked="0"/>
    </xf>
    <xf numFmtId="0" fontId="195" fillId="36" borderId="29" xfId="71" applyFont="1" applyFill="1" applyBorder="1" applyAlignment="1" applyProtection="1">
      <alignment horizontal="center" vertical="center"/>
      <protection locked="0"/>
    </xf>
    <xf numFmtId="38" fontId="152" fillId="33" borderId="28" xfId="71" applyNumberFormat="1" applyFill="1" applyBorder="1" applyAlignment="1" applyProtection="1">
      <alignment horizontal="center" vertical="center"/>
      <protection locked="0"/>
    </xf>
    <xf numFmtId="38" fontId="196" fillId="33" borderId="43" xfId="71" applyNumberFormat="1" applyFont="1" applyFill="1" applyBorder="1" applyAlignment="1" applyProtection="1">
      <alignment horizontal="center" vertical="center"/>
      <protection locked="0"/>
    </xf>
    <xf numFmtId="38" fontId="196" fillId="33" borderId="29" xfId="71" applyNumberFormat="1" applyFont="1" applyFill="1" applyBorder="1" applyAlignment="1" applyProtection="1">
      <alignment horizontal="center" vertical="center"/>
      <protection locked="0"/>
    </xf>
    <xf numFmtId="0" fontId="197" fillId="26" borderId="0" xfId="36" applyFont="1" applyFill="1" applyBorder="1" applyAlignment="1" applyProtection="1">
      <alignment horizontal="center"/>
      <protection/>
    </xf>
    <xf numFmtId="185" fontId="160" fillId="33" borderId="28" xfId="36" applyNumberFormat="1" applyFont="1" applyFill="1" applyBorder="1" applyAlignment="1" applyProtection="1">
      <alignment horizontal="center"/>
      <protection/>
    </xf>
    <xf numFmtId="185" fontId="160" fillId="33" borderId="43" xfId="36" applyNumberFormat="1" applyFont="1" applyFill="1" applyBorder="1" applyAlignment="1" applyProtection="1">
      <alignment horizontal="center"/>
      <protection/>
    </xf>
    <xf numFmtId="185" fontId="160" fillId="33" borderId="29" xfId="36" applyNumberFormat="1" applyFont="1" applyFill="1" applyBorder="1" applyAlignment="1" applyProtection="1">
      <alignment horizontal="center"/>
      <protection/>
    </xf>
    <xf numFmtId="0" fontId="56" fillId="50" borderId="133" xfId="40" applyFont="1" applyFill="1" applyBorder="1" applyAlignment="1" applyProtection="1" quotePrefix="1">
      <alignment horizontal="center" wrapText="1"/>
      <protection locked="0"/>
    </xf>
    <xf numFmtId="0" fontId="56" fillId="50" borderId="53" xfId="40" applyFont="1" applyFill="1" applyBorder="1" applyAlignment="1" applyProtection="1">
      <alignment horizontal="center" wrapText="1"/>
      <protection locked="0"/>
    </xf>
    <xf numFmtId="0" fontId="56" fillId="50" borderId="134" xfId="40" applyFont="1" applyFill="1" applyBorder="1" applyAlignment="1" applyProtection="1">
      <alignment horizontal="center" wrapText="1"/>
      <protection locked="0"/>
    </xf>
    <xf numFmtId="0" fontId="198" fillId="26" borderId="45" xfId="33" applyFont="1" applyFill="1" applyBorder="1" applyAlignment="1" applyProtection="1" quotePrefix="1">
      <alignment horizontal="center"/>
      <protection/>
    </xf>
    <xf numFmtId="0" fontId="199" fillId="38" borderId="26" xfId="40" applyFont="1" applyFill="1" applyBorder="1" applyAlignment="1" applyProtection="1">
      <alignment horizontal="center" vertical="center" wrapText="1"/>
      <protection locked="0"/>
    </xf>
    <xf numFmtId="0" fontId="199" fillId="38" borderId="20" xfId="40" applyFont="1" applyFill="1" applyBorder="1" applyAlignment="1" applyProtection="1">
      <alignment horizontal="center" vertical="center" wrapText="1"/>
      <protection locked="0"/>
    </xf>
    <xf numFmtId="0" fontId="199" fillId="38" borderId="21" xfId="40" applyFont="1" applyFill="1" applyBorder="1" applyAlignment="1" applyProtection="1">
      <alignment horizontal="center" vertical="center" wrapText="1"/>
      <protection locked="0"/>
    </xf>
    <xf numFmtId="206" fontId="200" fillId="48" borderId="43" xfId="41" applyNumberFormat="1" applyFont="1" applyFill="1" applyBorder="1" applyAlignment="1" applyProtection="1">
      <alignment horizontal="left"/>
      <protection/>
    </xf>
    <xf numFmtId="206" fontId="200" fillId="48" borderId="29" xfId="41" applyNumberFormat="1" applyFont="1" applyFill="1" applyBorder="1" applyAlignment="1" applyProtection="1">
      <alignment horizontal="left"/>
      <protection/>
    </xf>
    <xf numFmtId="0" fontId="189" fillId="55" borderId="0" xfId="33" applyFont="1" applyFill="1" applyAlignment="1" applyProtection="1" quotePrefix="1">
      <alignment horizontal="center"/>
      <protection/>
    </xf>
    <xf numFmtId="209" fontId="189" fillId="55" borderId="0" xfId="33" applyNumberFormat="1" applyFont="1" applyFill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 wrapText="1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 wrapText="1"/>
      <protection/>
    </xf>
    <xf numFmtId="38" fontId="201" fillId="33" borderId="47" xfId="41" applyNumberFormat="1" applyFont="1" applyFill="1" applyBorder="1" applyAlignment="1" applyProtection="1">
      <alignment horizontal="center"/>
      <protection/>
    </xf>
    <xf numFmtId="38" fontId="201" fillId="33" borderId="48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 wrapText="1"/>
      <protection/>
    </xf>
    <xf numFmtId="38" fontId="201" fillId="33" borderId="49" xfId="41" applyNumberFormat="1" applyFont="1" applyFill="1" applyBorder="1" applyAlignment="1" applyProtection="1">
      <alignment horizontal="center"/>
      <protection/>
    </xf>
    <xf numFmtId="38" fontId="201" fillId="33" borderId="50" xfId="41" applyNumberFormat="1" applyFont="1" applyFill="1" applyBorder="1" applyAlignment="1" applyProtection="1">
      <alignment horizontal="center"/>
      <protection/>
    </xf>
    <xf numFmtId="0" fontId="4" fillId="33" borderId="66" xfId="36" applyFont="1" applyFill="1" applyBorder="1" applyAlignment="1" applyProtection="1">
      <alignment horizontal="center"/>
      <protection/>
    </xf>
    <xf numFmtId="0" fontId="4" fillId="33" borderId="38" xfId="36" applyFont="1" applyFill="1" applyBorder="1" applyAlignment="1" applyProtection="1">
      <alignment horizontal="center"/>
      <protection/>
    </xf>
    <xf numFmtId="0" fontId="4" fillId="33" borderId="39" xfId="36" applyFont="1" applyFill="1" applyBorder="1" applyAlignment="1" applyProtection="1">
      <alignment horizontal="center"/>
      <protection/>
    </xf>
    <xf numFmtId="0" fontId="4" fillId="33" borderId="122" xfId="36" applyFont="1" applyFill="1" applyBorder="1" applyAlignment="1" applyProtection="1">
      <alignment horizontal="center"/>
      <protection/>
    </xf>
    <xf numFmtId="0" fontId="4" fillId="33" borderId="123" xfId="36" applyFont="1" applyFill="1" applyBorder="1" applyAlignment="1" applyProtection="1">
      <alignment horizontal="center"/>
      <protection/>
    </xf>
    <xf numFmtId="0" fontId="4" fillId="33" borderId="124" xfId="36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0" fontId="30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94" fillId="33" borderId="0" xfId="36" applyNumberFormat="1" applyFont="1" applyFill="1" applyBorder="1" applyAlignment="1" applyProtection="1">
      <alignment horizontal="center"/>
      <protection/>
    </xf>
    <xf numFmtId="0" fontId="198" fillId="33" borderId="45" xfId="33" applyFont="1" applyFill="1" applyBorder="1" applyAlignment="1" applyProtection="1" quotePrefix="1">
      <alignment horizontal="center"/>
      <protection/>
    </xf>
    <xf numFmtId="185" fontId="4" fillId="26" borderId="28" xfId="36" applyNumberFormat="1" applyFont="1" applyFill="1" applyBorder="1" applyAlignment="1" applyProtection="1">
      <alignment horizontal="center"/>
      <protection/>
    </xf>
    <xf numFmtId="185" fontId="4" fillId="26" borderId="43" xfId="36" applyNumberFormat="1" applyFont="1" applyFill="1" applyBorder="1" applyAlignment="1" applyProtection="1">
      <alignment horizontal="center"/>
      <protection/>
    </xf>
    <xf numFmtId="185" fontId="4" fillId="26" borderId="29" xfId="36" applyNumberFormat="1" applyFont="1" applyFill="1" applyBorder="1" applyAlignment="1" applyProtection="1">
      <alignment horizontal="center"/>
      <protection/>
    </xf>
    <xf numFmtId="0" fontId="193" fillId="33" borderId="116" xfId="37" applyFont="1" applyFill="1" applyBorder="1" applyAlignment="1" applyProtection="1">
      <alignment horizontal="center"/>
      <protection/>
    </xf>
    <xf numFmtId="0" fontId="193" fillId="33" borderId="135" xfId="37" applyFont="1" applyFill="1" applyBorder="1" applyAlignment="1" applyProtection="1">
      <alignment horizontal="center"/>
      <protection/>
    </xf>
    <xf numFmtId="208" fontId="202" fillId="55" borderId="0" xfId="33" applyNumberFormat="1" applyFont="1" applyFill="1" applyAlignment="1" applyProtection="1" quotePrefix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3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87" fontId="8" fillId="33" borderId="28" xfId="38" applyNumberFormat="1" applyFont="1" applyFill="1" applyBorder="1" applyAlignment="1" applyProtection="1" quotePrefix="1">
      <alignment horizontal="center" vertical="center"/>
      <protection/>
    </xf>
    <xf numFmtId="187" fontId="8" fillId="33" borderId="29" xfId="38" applyNumberFormat="1" applyFont="1" applyFill="1" applyBorder="1" applyAlignment="1" applyProtection="1" quotePrefix="1">
      <alignment horizontal="center" vertical="center"/>
      <protection/>
    </xf>
    <xf numFmtId="186" fontId="192" fillId="45" borderId="28" xfId="33" applyNumberFormat="1" applyFont="1" applyFill="1" applyBorder="1" applyAlignment="1" applyProtection="1">
      <alignment horizontal="center" vertical="center"/>
      <protection/>
    </xf>
    <xf numFmtId="186" fontId="192" fillId="45" borderId="29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9" fillId="33" borderId="26" xfId="40" applyFont="1" applyFill="1" applyBorder="1" applyAlignment="1" applyProtection="1">
      <alignment horizontal="center" vertical="center" wrapText="1"/>
      <protection/>
    </xf>
    <xf numFmtId="0" fontId="59" fillId="33" borderId="20" xfId="40" applyFont="1" applyFill="1" applyBorder="1" applyAlignment="1" applyProtection="1">
      <alignment horizontal="center" vertical="center" wrapText="1"/>
      <protection/>
    </xf>
    <xf numFmtId="0" fontId="59" fillId="33" borderId="21" xfId="40" applyFont="1" applyFill="1" applyBorder="1" applyAlignment="1" applyProtection="1">
      <alignment horizontal="center" vertical="center" wrapText="1"/>
      <protection/>
    </xf>
    <xf numFmtId="38" fontId="11" fillId="33" borderId="28" xfId="71" applyNumberFormat="1" applyFont="1" applyFill="1" applyBorder="1" applyAlignment="1" applyProtection="1">
      <alignment horizontal="center" vertical="center"/>
      <protection/>
    </xf>
    <xf numFmtId="38" fontId="11" fillId="33" borderId="43" xfId="71" applyNumberFormat="1" applyFont="1" applyFill="1" applyBorder="1" applyAlignment="1" applyProtection="1">
      <alignment horizontal="center" vertical="center"/>
      <protection/>
    </xf>
    <xf numFmtId="38" fontId="11" fillId="33" borderId="29" xfId="71" applyNumberFormat="1" applyFont="1" applyFill="1" applyBorder="1" applyAlignment="1" applyProtection="1">
      <alignment horizontal="center" vertical="center"/>
      <protection/>
    </xf>
    <xf numFmtId="0" fontId="203" fillId="36" borderId="28" xfId="71" applyFont="1" applyFill="1" applyBorder="1" applyAlignment="1" applyProtection="1">
      <alignment horizontal="center" vertical="center"/>
      <protection/>
    </xf>
    <xf numFmtId="0" fontId="203" fillId="36" borderId="43" xfId="71" applyFont="1" applyFill="1" applyBorder="1" applyAlignment="1" applyProtection="1">
      <alignment horizontal="center" vertical="center"/>
      <protection/>
    </xf>
    <xf numFmtId="0" fontId="203" fillId="36" borderId="29" xfId="7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5.75" thickBot="1">
      <c r="A2" s="64"/>
      <c r="B2" s="613" t="s">
        <v>289</v>
      </c>
      <c r="C2" s="614"/>
      <c r="D2" s="614"/>
      <c r="E2" s="614"/>
      <c r="F2" s="614"/>
      <c r="G2" s="614"/>
      <c r="H2" s="614"/>
      <c r="I2" s="614"/>
      <c r="J2" s="614"/>
      <c r="K2" s="614"/>
      <c r="L2" s="679">
        <f>+'Cash-Flow-2022-Leva'!P5</f>
        <v>2022</v>
      </c>
      <c r="M2" s="679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">
      <c r="A7" s="64"/>
      <c r="B7" s="66"/>
      <c r="C7" s="70"/>
      <c r="D7" s="67" t="s">
        <v>44</v>
      </c>
      <c r="E7" s="67"/>
      <c r="F7" s="67"/>
      <c r="G7" s="67"/>
      <c r="H7" s="672">
        <f>+'Cash-Flow-2022-Leva'!P5</f>
        <v>2022</v>
      </c>
      <c r="I7" s="672"/>
      <c r="J7" s="67" t="s">
        <v>371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">
      <c r="A8" s="64"/>
      <c r="B8" s="66"/>
      <c r="C8" s="70"/>
      <c r="D8" s="67" t="s">
        <v>264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">
      <c r="A9" s="64"/>
      <c r="B9" s="66"/>
      <c r="C9" s="70"/>
      <c r="D9" s="67" t="s">
        <v>263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">
      <c r="A10" s="64"/>
      <c r="B10" s="66"/>
      <c r="C10" s="70">
        <f>1+C5</f>
        <v>2</v>
      </c>
      <c r="D10" s="67" t="s">
        <v>372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">
      <c r="A11" s="64"/>
      <c r="B11" s="66"/>
      <c r="C11" s="70"/>
      <c r="D11" s="463" t="s">
        <v>373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">
      <c r="A12" s="64"/>
      <c r="B12" s="66"/>
      <c r="C12" s="70"/>
      <c r="D12" s="67" t="s">
        <v>374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">
      <c r="A13" s="64"/>
      <c r="B13" s="66"/>
      <c r="C13" s="70"/>
      <c r="D13" s="67" t="s">
        <v>375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">
      <c r="A14" s="64"/>
      <c r="B14" s="66"/>
      <c r="C14" s="70"/>
      <c r="D14" s="67" t="s">
        <v>301</v>
      </c>
      <c r="E14" s="67"/>
      <c r="F14" s="67"/>
      <c r="G14" s="67"/>
      <c r="H14" s="615">
        <f>+H7</f>
        <v>2022</v>
      </c>
      <c r="I14" s="67" t="s">
        <v>302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">
      <c r="A15" s="64"/>
      <c r="B15" s="66"/>
      <c r="C15" s="70"/>
      <c r="D15" s="67" t="s">
        <v>376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">
      <c r="A16" s="64"/>
      <c r="B16" s="66"/>
      <c r="C16" s="70">
        <f>1+C10</f>
        <v>3</v>
      </c>
      <c r="D16" s="67" t="s">
        <v>377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">
      <c r="A17" s="64"/>
      <c r="B17" s="66"/>
      <c r="C17" s="70"/>
      <c r="D17" s="463" t="s">
        <v>378</v>
      </c>
      <c r="E17" s="616">
        <f>+H7-1</f>
        <v>2021</v>
      </c>
      <c r="F17" s="463" t="s">
        <v>379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">
      <c r="A18" s="64"/>
      <c r="B18" s="66"/>
      <c r="C18" s="70"/>
      <c r="D18" s="67" t="s">
        <v>380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">
      <c r="A19" s="64"/>
      <c r="B19" s="66"/>
      <c r="C19" s="70"/>
      <c r="D19" s="67" t="s">
        <v>381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">
      <c r="A20" s="64"/>
      <c r="B20" s="66"/>
      <c r="C20" s="70"/>
      <c r="D20" s="67" t="s">
        <v>382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">
      <c r="A21" s="64"/>
      <c r="B21" s="66"/>
      <c r="C21" s="70"/>
      <c r="D21" s="67" t="s">
        <v>301</v>
      </c>
      <c r="E21" s="67"/>
      <c r="F21" s="67"/>
      <c r="G21" s="67"/>
      <c r="H21" s="616">
        <f>+H7-1</f>
        <v>2021</v>
      </c>
      <c r="I21" s="67" t="s">
        <v>302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">
      <c r="A22" s="64"/>
      <c r="B22" s="66"/>
      <c r="C22" s="70"/>
      <c r="D22" s="67" t="s">
        <v>383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">
      <c r="A23" s="64"/>
      <c r="B23" s="66"/>
      <c r="C23" s="70">
        <f>1+C16</f>
        <v>4</v>
      </c>
      <c r="D23" s="67" t="s">
        <v>384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">
      <c r="A24" s="64"/>
      <c r="B24" s="66"/>
      <c r="C24" s="70"/>
      <c r="D24" s="462" t="s">
        <v>271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">
      <c r="A25" s="64"/>
      <c r="B25" s="66"/>
      <c r="C25" s="70"/>
      <c r="D25" s="463" t="s">
        <v>270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">
      <c r="A26" s="64"/>
      <c r="B26" s="66"/>
      <c r="C26" s="70">
        <f>1+C23</f>
        <v>5</v>
      </c>
      <c r="D26" s="81" t="s">
        <v>280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">
      <c r="A27" s="64"/>
      <c r="B27" s="66"/>
      <c r="C27" s="70"/>
      <c r="D27" s="81" t="s">
        <v>290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">
      <c r="A30" s="64"/>
      <c r="B30" s="69" t="s">
        <v>11</v>
      </c>
      <c r="C30" s="73" t="s">
        <v>13</v>
      </c>
      <c r="D30" s="67"/>
      <c r="E30" s="67"/>
      <c r="F30" s="674">
        <f>+'Cash-Flow-2022-Leva'!P5</f>
        <v>2022</v>
      </c>
      <c r="G30" s="674"/>
      <c r="H30" s="674"/>
      <c r="I30" s="674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">
      <c r="A31" s="80"/>
      <c r="B31" s="66"/>
      <c r="C31" s="70">
        <f>1+C28</f>
        <v>7</v>
      </c>
      <c r="D31" s="67" t="s">
        <v>385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">
      <c r="A32" s="80"/>
      <c r="B32" s="66"/>
      <c r="C32" s="70">
        <f>1+C31</f>
        <v>8</v>
      </c>
      <c r="D32" s="67" t="s">
        <v>386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">
      <c r="A33" s="80"/>
      <c r="B33" s="66"/>
      <c r="C33" s="70"/>
      <c r="D33" s="463" t="s">
        <v>387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">
      <c r="A34" s="80"/>
      <c r="B34" s="66"/>
      <c r="C34" s="70">
        <f>1+C32</f>
        <v>9</v>
      </c>
      <c r="D34" s="67" t="s">
        <v>388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">
      <c r="A35" s="80"/>
      <c r="B35" s="66"/>
      <c r="C35" s="70"/>
      <c r="D35" s="463" t="s">
        <v>389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">
      <c r="A36" s="80"/>
      <c r="B36" s="66"/>
      <c r="C36" s="70"/>
      <c r="D36" s="67" t="s">
        <v>390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">
      <c r="A37" s="80"/>
      <c r="B37" s="66"/>
      <c r="C37" s="70"/>
      <c r="D37" s="463" t="s">
        <v>265</v>
      </c>
      <c r="E37" s="67"/>
      <c r="F37" s="67"/>
      <c r="G37" s="678">
        <f>+H7</f>
        <v>2022</v>
      </c>
      <c r="H37" s="67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">
      <c r="A38" s="80"/>
      <c r="B38" s="66"/>
      <c r="C38" s="70">
        <f>1+C34</f>
        <v>10</v>
      </c>
      <c r="D38" s="67" t="s">
        <v>391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">
      <c r="A39" s="80"/>
      <c r="B39" s="66"/>
      <c r="C39" s="70"/>
      <c r="D39" s="463" t="s">
        <v>392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">
      <c r="A40" s="80"/>
      <c r="B40" s="66"/>
      <c r="C40" s="70">
        <f>1+C38</f>
        <v>11</v>
      </c>
      <c r="D40" s="67" t="s">
        <v>393</v>
      </c>
      <c r="E40" s="67"/>
      <c r="F40" s="67"/>
      <c r="G40" s="67"/>
      <c r="H40" s="67"/>
      <c r="I40" s="67"/>
      <c r="J40" s="67"/>
      <c r="L40" s="681">
        <f>+F30-1</f>
        <v>2021</v>
      </c>
      <c r="M40" s="681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">
      <c r="A41" s="80"/>
      <c r="B41" s="66"/>
      <c r="C41" s="70"/>
      <c r="D41" s="463" t="s">
        <v>268</v>
      </c>
      <c r="E41" s="67"/>
      <c r="F41" s="620"/>
      <c r="G41" s="620"/>
      <c r="H41" s="620"/>
      <c r="I41" s="621"/>
      <c r="J41" s="622">
        <f>+H7-1</f>
        <v>2021</v>
      </c>
      <c r="K41" s="67" t="s">
        <v>266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">
      <c r="A42" s="80"/>
      <c r="B42" s="66"/>
      <c r="C42" s="70"/>
      <c r="D42" s="463" t="s">
        <v>267</v>
      </c>
      <c r="E42" s="67"/>
      <c r="F42" s="620"/>
      <c r="G42" s="680">
        <f>+H7-1</f>
        <v>2021</v>
      </c>
      <c r="H42" s="680"/>
      <c r="I42" s="623" t="s">
        <v>394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">
      <c r="A43" s="80"/>
      <c r="B43" s="66"/>
      <c r="C43" s="70"/>
      <c r="D43" s="67" t="s">
        <v>395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">
      <c r="A44" s="80"/>
      <c r="B44" s="66"/>
      <c r="C44" s="70"/>
      <c r="D44" s="67" t="s">
        <v>396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">
      <c r="A45" s="80"/>
      <c r="B45" s="66"/>
      <c r="C45" s="70">
        <f>1+C40</f>
        <v>12</v>
      </c>
      <c r="D45" s="67" t="s">
        <v>269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">
      <c r="A51" s="80"/>
      <c r="B51" s="66"/>
      <c r="C51" s="70"/>
      <c r="D51" s="67" t="s">
        <v>397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">
      <c r="A52" s="80"/>
      <c r="B52" s="66"/>
      <c r="C52" s="70">
        <f>1+C50</f>
        <v>15</v>
      </c>
      <c r="D52" s="67" t="s">
        <v>398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">
      <c r="A54" s="80"/>
      <c r="B54" s="66"/>
      <c r="C54" s="70"/>
      <c r="D54" s="463" t="s">
        <v>399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">
      <c r="A55" s="80"/>
      <c r="B55" s="66"/>
      <c r="C55" s="70"/>
      <c r="D55" s="463" t="s">
        <v>349</v>
      </c>
      <c r="E55" s="67"/>
      <c r="F55" s="67"/>
      <c r="G55" s="67"/>
      <c r="H55" s="67"/>
      <c r="I55" s="67"/>
      <c r="J55" s="624"/>
      <c r="K55" s="677"/>
      <c r="L55" s="677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">
      <c r="A56" s="80"/>
      <c r="B56" s="66"/>
      <c r="C56" s="70"/>
      <c r="D56" s="463" t="s">
        <v>400</v>
      </c>
      <c r="E56" s="67"/>
      <c r="F56" s="67"/>
      <c r="G56" s="67"/>
      <c r="H56" s="67"/>
      <c r="I56" s="67"/>
      <c r="J56" s="624"/>
      <c r="K56" s="686">
        <f>+H7</f>
        <v>2022</v>
      </c>
      <c r="L56" s="686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">
      <c r="A57" s="80"/>
      <c r="B57" s="66"/>
      <c r="C57" s="70"/>
      <c r="D57" s="463" t="s">
        <v>350</v>
      </c>
      <c r="E57" s="67"/>
      <c r="F57" s="67"/>
      <c r="G57" s="67"/>
      <c r="H57" s="67"/>
      <c r="I57" s="678">
        <f>+H7</f>
        <v>2022</v>
      </c>
      <c r="J57" s="678"/>
      <c r="K57" s="625" t="s">
        <v>401</v>
      </c>
      <c r="L57" s="688">
        <f>+H7</f>
        <v>2022</v>
      </c>
      <c r="M57" s="688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>
      <c r="A59" s="64"/>
      <c r="B59" s="66"/>
      <c r="C59" s="70"/>
      <c r="D59" s="545" t="s">
        <v>304</v>
      </c>
      <c r="E59" s="684">
        <f>+H7</f>
        <v>2022</v>
      </c>
      <c r="F59" s="684"/>
      <c r="G59" s="684"/>
      <c r="H59" s="684"/>
      <c r="I59" s="684"/>
      <c r="J59" s="684"/>
      <c r="K59" s="546" t="s">
        <v>305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">
      <c r="A60" s="64"/>
      <c r="B60" s="66"/>
      <c r="C60" s="70"/>
      <c r="D60" s="548" t="s">
        <v>307</v>
      </c>
      <c r="E60" s="685">
        <f>+H7</f>
        <v>2022</v>
      </c>
      <c r="F60" s="685"/>
      <c r="G60" s="685"/>
      <c r="H60" s="685"/>
      <c r="I60" s="685"/>
      <c r="J60" s="685"/>
      <c r="K60" s="549" t="s">
        <v>306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">
      <c r="A61" s="64"/>
      <c r="B61" s="66"/>
      <c r="C61" s="70"/>
      <c r="D61" s="551" t="s">
        <v>310</v>
      </c>
      <c r="E61" s="690">
        <f>+H7</f>
        <v>2022</v>
      </c>
      <c r="F61" s="690"/>
      <c r="G61" s="690"/>
      <c r="H61" s="690"/>
      <c r="I61" s="690"/>
      <c r="J61" s="690"/>
      <c r="K61" s="552" t="s">
        <v>308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">
      <c r="A63" s="64"/>
      <c r="B63" s="66"/>
      <c r="C63" s="70"/>
      <c r="D63" s="541" t="s">
        <v>353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351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352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">
      <c r="A68" s="80"/>
      <c r="B68" s="66"/>
      <c r="C68" s="70"/>
      <c r="D68" s="463" t="s">
        <v>402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">
      <c r="A69" s="80"/>
      <c r="B69" s="66"/>
      <c r="C69" s="70"/>
      <c r="D69" s="463" t="s">
        <v>403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">
      <c r="A70" s="80"/>
      <c r="B70" s="66"/>
      <c r="C70" s="70"/>
      <c r="D70" s="463" t="s">
        <v>404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">
      <c r="A71" s="80"/>
      <c r="B71" s="66"/>
      <c r="C71" s="70"/>
      <c r="D71" s="463" t="s">
        <v>405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">
      <c r="A72" s="80"/>
      <c r="B72" s="66"/>
      <c r="C72" s="70"/>
      <c r="D72" s="463" t="s">
        <v>406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">
      <c r="A73" s="80"/>
      <c r="B73" s="66"/>
      <c r="C73" s="70"/>
      <c r="D73" s="463" t="s">
        <v>407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">
      <c r="A74" s="80"/>
      <c r="B74" s="66"/>
      <c r="C74" s="70"/>
      <c r="D74" s="463" t="s">
        <v>355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">
      <c r="A75" s="80"/>
      <c r="B75" s="66"/>
      <c r="C75" s="70"/>
      <c r="D75" s="67" t="s">
        <v>408</v>
      </c>
      <c r="E75" s="67"/>
      <c r="F75" s="67"/>
      <c r="G75" s="67"/>
      <c r="H75" s="626"/>
      <c r="I75" s="671">
        <f>+H7</f>
        <v>2022</v>
      </c>
      <c r="J75" s="671"/>
      <c r="K75" s="67" t="s">
        <v>409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">
      <c r="A76" s="80"/>
      <c r="B76" s="66"/>
      <c r="C76" s="70"/>
      <c r="D76" s="463" t="s">
        <v>354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410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">
      <c r="A79" s="80"/>
      <c r="B79" s="66"/>
      <c r="C79" s="70"/>
      <c r="D79" s="463" t="s">
        <v>411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">
      <c r="A80" s="80"/>
      <c r="B80" s="66"/>
      <c r="C80" s="70"/>
      <c r="D80" s="463" t="s">
        <v>349</v>
      </c>
      <c r="E80" s="67"/>
      <c r="F80" s="67"/>
      <c r="G80" s="67"/>
      <c r="H80" s="67"/>
      <c r="I80" s="67"/>
      <c r="J80" s="624"/>
      <c r="K80" s="677"/>
      <c r="L80" s="677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">
      <c r="A81" s="80"/>
      <c r="B81" s="66"/>
      <c r="C81" s="70"/>
      <c r="D81" s="463" t="s">
        <v>400</v>
      </c>
      <c r="E81" s="67"/>
      <c r="F81" s="67"/>
      <c r="G81" s="67"/>
      <c r="H81" s="67"/>
      <c r="I81" s="67"/>
      <c r="J81" s="624"/>
      <c r="K81" s="686">
        <f>+H7</f>
        <v>2022</v>
      </c>
      <c r="L81" s="686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">
      <c r="A82" s="80"/>
      <c r="B82" s="66"/>
      <c r="C82" s="70"/>
      <c r="D82" s="463" t="s">
        <v>350</v>
      </c>
      <c r="E82" s="67"/>
      <c r="F82" s="67"/>
      <c r="G82" s="67"/>
      <c r="H82" s="67"/>
      <c r="I82" s="678">
        <f>+H7</f>
        <v>2022</v>
      </c>
      <c r="J82" s="678"/>
      <c r="K82" s="625" t="s">
        <v>412</v>
      </c>
      <c r="L82" s="688">
        <f>+H7</f>
        <v>2022</v>
      </c>
      <c r="M82" s="688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">
      <c r="A84" s="64"/>
      <c r="B84" s="66"/>
      <c r="C84" s="70"/>
      <c r="D84" s="545" t="s">
        <v>304</v>
      </c>
      <c r="E84" s="698">
        <f>+H7</f>
        <v>2022</v>
      </c>
      <c r="F84" s="698"/>
      <c r="G84" s="698"/>
      <c r="H84" s="698"/>
      <c r="I84" s="698"/>
      <c r="J84" s="698"/>
      <c r="K84" s="546" t="s">
        <v>311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">
      <c r="A85" s="64"/>
      <c r="B85" s="66"/>
      <c r="C85" s="70"/>
      <c r="D85" s="548" t="s">
        <v>307</v>
      </c>
      <c r="E85" s="700">
        <f>+H7</f>
        <v>2022</v>
      </c>
      <c r="F85" s="700"/>
      <c r="G85" s="700"/>
      <c r="H85" s="700"/>
      <c r="I85" s="700"/>
      <c r="J85" s="700"/>
      <c r="K85" s="549" t="s">
        <v>312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">
      <c r="A86" s="64"/>
      <c r="B86" s="66"/>
      <c r="C86" s="70"/>
      <c r="D86" s="551" t="s">
        <v>310</v>
      </c>
      <c r="E86" s="701">
        <f>+H7</f>
        <v>2022</v>
      </c>
      <c r="F86" s="701"/>
      <c r="G86" s="701"/>
      <c r="H86" s="701"/>
      <c r="I86" s="701"/>
      <c r="J86" s="701"/>
      <c r="K86" s="552" t="s">
        <v>313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">
      <c r="A88" s="64"/>
      <c r="B88" s="66"/>
      <c r="C88" s="70"/>
      <c r="D88" s="541" t="s">
        <v>356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351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352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">
      <c r="A93" s="80"/>
      <c r="B93" s="66"/>
      <c r="C93" s="70">
        <f>1+C52</f>
        <v>16</v>
      </c>
      <c r="D93" s="67" t="s">
        <v>413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">
      <c r="A95" s="80"/>
      <c r="B95" s="66"/>
      <c r="C95" s="70"/>
      <c r="D95" s="463" t="s">
        <v>414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">
      <c r="A96" s="80"/>
      <c r="B96" s="66"/>
      <c r="C96" s="70"/>
      <c r="D96" s="463" t="s">
        <v>349</v>
      </c>
      <c r="E96" s="67"/>
      <c r="F96" s="67"/>
      <c r="G96" s="67"/>
      <c r="H96" s="67"/>
      <c r="I96" s="67"/>
      <c r="J96" s="624"/>
      <c r="K96" s="677"/>
      <c r="L96" s="677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">
      <c r="A97" s="80"/>
      <c r="B97" s="66"/>
      <c r="C97" s="70"/>
      <c r="D97" s="463" t="s">
        <v>400</v>
      </c>
      <c r="E97" s="67"/>
      <c r="F97" s="67"/>
      <c r="G97" s="67"/>
      <c r="H97" s="67"/>
      <c r="I97" s="67"/>
      <c r="J97" s="624"/>
      <c r="K97" s="691">
        <f>+H7-1</f>
        <v>2021</v>
      </c>
      <c r="L97" s="691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">
      <c r="A98" s="80"/>
      <c r="B98" s="66"/>
      <c r="C98" s="70"/>
      <c r="D98" s="463" t="s">
        <v>314</v>
      </c>
      <c r="E98" s="67"/>
      <c r="F98" s="67"/>
      <c r="G98" s="67"/>
      <c r="H98" s="67"/>
      <c r="I98" s="687">
        <f>+H7-1</f>
        <v>2021</v>
      </c>
      <c r="J98" s="687"/>
      <c r="K98" s="625" t="s">
        <v>401</v>
      </c>
      <c r="L98" s="688">
        <f>+H7</f>
        <v>2022</v>
      </c>
      <c r="M98" s="688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">
      <c r="A100" s="80"/>
      <c r="B100" s="66"/>
      <c r="C100" s="70"/>
      <c r="D100" s="628" t="s">
        <v>415</v>
      </c>
      <c r="E100" s="689">
        <f>+H7-1</f>
        <v>2021</v>
      </c>
      <c r="F100" s="689"/>
      <c r="G100" s="689"/>
      <c r="H100" s="689"/>
      <c r="I100" s="689"/>
      <c r="J100" s="689"/>
      <c r="K100" s="629" t="s">
        <v>416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">
      <c r="A101" s="80"/>
      <c r="B101" s="66"/>
      <c r="C101" s="70"/>
      <c r="D101" s="631" t="s">
        <v>417</v>
      </c>
      <c r="E101" s="699">
        <f>+H7-1</f>
        <v>2021</v>
      </c>
      <c r="F101" s="699"/>
      <c r="G101" s="699"/>
      <c r="H101" s="699"/>
      <c r="I101" s="699"/>
      <c r="J101" s="699"/>
      <c r="K101" s="632" t="s">
        <v>418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">
      <c r="A102" s="80"/>
      <c r="B102" s="66"/>
      <c r="C102" s="70"/>
      <c r="D102" s="634" t="s">
        <v>419</v>
      </c>
      <c r="E102" s="683">
        <f>+H7-1</f>
        <v>2021</v>
      </c>
      <c r="F102" s="683"/>
      <c r="G102" s="683"/>
      <c r="H102" s="683"/>
      <c r="I102" s="683"/>
      <c r="J102" s="683"/>
      <c r="K102" s="635" t="s">
        <v>420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">
      <c r="A104" s="80"/>
      <c r="B104" s="66"/>
      <c r="C104" s="70"/>
      <c r="D104" s="463" t="s">
        <v>421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351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352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">
      <c r="A109" s="80"/>
      <c r="B109" s="66"/>
      <c r="C109" s="70"/>
      <c r="D109" s="463" t="s">
        <v>422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">
      <c r="A110" s="80"/>
      <c r="B110" s="66"/>
      <c r="C110" s="70"/>
      <c r="D110" s="463" t="s">
        <v>403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">
      <c r="A111" s="80"/>
      <c r="B111" s="66"/>
      <c r="C111" s="70"/>
      <c r="D111" s="463" t="s">
        <v>404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">
      <c r="A112" s="80"/>
      <c r="B112" s="66"/>
      <c r="C112" s="70"/>
      <c r="D112" s="463" t="s">
        <v>405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">
      <c r="A113" s="80"/>
      <c r="B113" s="66"/>
      <c r="C113" s="70"/>
      <c r="D113" s="463" t="s">
        <v>406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">
      <c r="A114" s="80"/>
      <c r="B114" s="66"/>
      <c r="C114" s="70"/>
      <c r="D114" s="463" t="s">
        <v>407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">
      <c r="A115" s="80"/>
      <c r="B115" s="66"/>
      <c r="C115" s="70"/>
      <c r="D115" s="463" t="s">
        <v>423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315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">
      <c r="A116" s="80"/>
      <c r="B116" s="66"/>
      <c r="C116" s="70"/>
      <c r="D116" s="67" t="s">
        <v>408</v>
      </c>
      <c r="E116" s="67"/>
      <c r="F116" s="67"/>
      <c r="G116" s="67"/>
      <c r="H116" s="646"/>
      <c r="I116" s="671">
        <f>+H7</f>
        <v>2022</v>
      </c>
      <c r="J116" s="671"/>
      <c r="K116" s="67" t="s">
        <v>424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">
      <c r="A117" s="80"/>
      <c r="B117" s="66"/>
      <c r="C117" s="70"/>
      <c r="D117" s="463" t="s">
        <v>354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410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">
      <c r="A120" s="80"/>
      <c r="B120" s="66"/>
      <c r="C120" s="70"/>
      <c r="D120" s="463" t="s">
        <v>425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">
      <c r="A121" s="80"/>
      <c r="B121" s="66"/>
      <c r="C121" s="70"/>
      <c r="D121" s="463" t="s">
        <v>349</v>
      </c>
      <c r="E121" s="67"/>
      <c r="F121" s="67"/>
      <c r="G121" s="67"/>
      <c r="H121" s="67"/>
      <c r="I121" s="67"/>
      <c r="J121" s="624"/>
      <c r="K121" s="677"/>
      <c r="L121" s="677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">
      <c r="A122" s="80"/>
      <c r="B122" s="66"/>
      <c r="C122" s="70"/>
      <c r="D122" s="463" t="s">
        <v>400</v>
      </c>
      <c r="E122" s="67"/>
      <c r="F122" s="67"/>
      <c r="G122" s="67"/>
      <c r="H122" s="67"/>
      <c r="I122" s="67"/>
      <c r="J122" s="624"/>
      <c r="K122" s="691">
        <f>+H7-1</f>
        <v>2021</v>
      </c>
      <c r="L122" s="691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">
      <c r="A123" s="80"/>
      <c r="B123" s="66"/>
      <c r="C123" s="70"/>
      <c r="D123" s="463" t="s">
        <v>314</v>
      </c>
      <c r="E123" s="67"/>
      <c r="F123" s="67"/>
      <c r="G123" s="67"/>
      <c r="H123" s="67"/>
      <c r="I123" s="687">
        <f>+H7-1</f>
        <v>2021</v>
      </c>
      <c r="J123" s="687"/>
      <c r="K123" s="625" t="s">
        <v>412</v>
      </c>
      <c r="L123" s="688">
        <f>+H7</f>
        <v>2022</v>
      </c>
      <c r="M123" s="688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>
      <c r="A125" s="64"/>
      <c r="B125" s="66"/>
      <c r="C125" s="70"/>
      <c r="D125" s="554" t="s">
        <v>304</v>
      </c>
      <c r="E125" s="695">
        <f>+H7-1</f>
        <v>2021</v>
      </c>
      <c r="F125" s="695"/>
      <c r="G125" s="695"/>
      <c r="H125" s="695"/>
      <c r="I125" s="695"/>
      <c r="J125" s="695"/>
      <c r="K125" s="555" t="s">
        <v>316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>
      <c r="A126" s="64"/>
      <c r="B126" s="66"/>
      <c r="C126" s="70"/>
      <c r="D126" s="557" t="s">
        <v>307</v>
      </c>
      <c r="E126" s="693">
        <f>+H7-1</f>
        <v>2021</v>
      </c>
      <c r="F126" s="693"/>
      <c r="G126" s="693"/>
      <c r="H126" s="693"/>
      <c r="I126" s="693"/>
      <c r="J126" s="693"/>
      <c r="K126" s="558" t="s">
        <v>317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>
      <c r="A127" s="64"/>
      <c r="B127" s="66"/>
      <c r="C127" s="70"/>
      <c r="D127" s="560" t="s">
        <v>310</v>
      </c>
      <c r="E127" s="694">
        <f>+H7-1</f>
        <v>2021</v>
      </c>
      <c r="F127" s="694"/>
      <c r="G127" s="694"/>
      <c r="H127" s="694"/>
      <c r="I127" s="694"/>
      <c r="J127" s="694"/>
      <c r="K127" s="561" t="s">
        <v>318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">
      <c r="A129" s="80"/>
      <c r="B129" s="66"/>
      <c r="C129" s="70"/>
      <c r="D129" s="647" t="s">
        <v>426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351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352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">
      <c r="A134" s="80"/>
      <c r="B134" s="66"/>
      <c r="C134" s="70">
        <f>1+C93</f>
        <v>17</v>
      </c>
      <c r="D134" s="649" t="s">
        <v>335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">
      <c r="A135" s="80"/>
      <c r="B135" s="66"/>
      <c r="C135" s="70"/>
      <c r="D135" s="649" t="s">
        <v>427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">
      <c r="A136" s="80"/>
      <c r="B136" s="66"/>
      <c r="C136" s="70"/>
      <c r="D136" s="647" t="s">
        <v>336</v>
      </c>
      <c r="E136" s="67"/>
      <c r="F136" s="542"/>
      <c r="G136" s="542"/>
      <c r="H136" s="591"/>
      <c r="I136" s="591"/>
      <c r="J136" s="697">
        <f>+H7</f>
        <v>2022</v>
      </c>
      <c r="K136" s="697"/>
      <c r="L136" s="697"/>
      <c r="M136" s="67" t="s">
        <v>337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">
      <c r="A137" s="80"/>
      <c r="B137" s="66"/>
      <c r="C137" s="70"/>
      <c r="D137" s="647" t="s">
        <v>338</v>
      </c>
      <c r="E137" s="67"/>
      <c r="F137" s="67"/>
      <c r="G137" s="67"/>
      <c r="H137" s="670">
        <f>+H7</f>
        <v>2022</v>
      </c>
      <c r="I137" s="670"/>
      <c r="J137" s="67" t="s">
        <v>339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">
      <c r="A138" s="80"/>
      <c r="B138" s="66"/>
      <c r="C138" s="70"/>
      <c r="D138" s="649" t="s">
        <v>428</v>
      </c>
      <c r="E138" s="67"/>
      <c r="F138" s="67"/>
      <c r="G138" s="592"/>
      <c r="H138" s="592"/>
      <c r="I138" s="668">
        <f>+H7</f>
        <v>2022</v>
      </c>
      <c r="J138" s="668"/>
      <c r="K138" s="67" t="s">
        <v>340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">
      <c r="A140" s="80"/>
      <c r="B140" s="66"/>
      <c r="C140" s="70"/>
      <c r="D140" s="647" t="s">
        <v>429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">
      <c r="A141" s="80"/>
      <c r="B141" s="66"/>
      <c r="C141" s="70"/>
      <c r="D141" s="649" t="s">
        <v>430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">
      <c r="A143" s="80"/>
      <c r="B143" s="66"/>
      <c r="C143" s="70"/>
      <c r="D143" s="647" t="s">
        <v>431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">
      <c r="A144" s="80"/>
      <c r="B144" s="66"/>
      <c r="C144" s="70"/>
      <c r="D144" s="649" t="s">
        <v>348</v>
      </c>
      <c r="E144" s="67"/>
      <c r="F144" s="67"/>
      <c r="G144" s="67"/>
      <c r="H144" s="67"/>
      <c r="I144" s="67"/>
      <c r="J144" s="669">
        <f>+H7</f>
        <v>2022</v>
      </c>
      <c r="K144" s="669"/>
      <c r="L144" s="669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">
      <c r="A145" s="80"/>
      <c r="B145" s="66"/>
      <c r="C145" s="70"/>
      <c r="D145" s="647" t="s">
        <v>314</v>
      </c>
      <c r="E145" s="67"/>
      <c r="F145" s="67"/>
      <c r="G145" s="67"/>
      <c r="H145" s="593"/>
      <c r="I145" s="670">
        <f>+H14</f>
        <v>2022</v>
      </c>
      <c r="J145" s="670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">
      <c r="A147" s="80"/>
      <c r="B147" s="66"/>
      <c r="C147" s="70"/>
      <c r="D147" s="647" t="s">
        <v>432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">
      <c r="A148" s="80"/>
      <c r="B148" s="66"/>
      <c r="C148" s="70"/>
      <c r="D148" s="649" t="s">
        <v>433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">
      <c r="A149" s="80"/>
      <c r="B149" s="66"/>
      <c r="C149" s="70"/>
      <c r="D149" s="647" t="s">
        <v>342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">
      <c r="A150" s="80"/>
      <c r="B150" s="66"/>
      <c r="C150" s="70"/>
      <c r="D150" s="647" t="s">
        <v>341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">
      <c r="A151" s="80"/>
      <c r="B151" s="66"/>
      <c r="C151" s="70"/>
      <c r="D151" s="647" t="s">
        <v>434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">
      <c r="A152" s="80"/>
      <c r="B152" s="66"/>
      <c r="C152" s="70"/>
      <c r="D152" s="647" t="s">
        <v>435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">
      <c r="A154" s="80"/>
      <c r="B154" s="66"/>
      <c r="C154" s="70"/>
      <c r="D154" s="647" t="s">
        <v>436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">
      <c r="A155" s="80"/>
      <c r="B155" s="66"/>
      <c r="C155" s="70"/>
      <c r="D155" s="649" t="s">
        <v>343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">
      <c r="A156" s="80"/>
      <c r="B156" s="66"/>
      <c r="C156" s="70"/>
      <c r="D156" s="647" t="s">
        <v>437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">
      <c r="A157" s="80"/>
      <c r="B157" s="66"/>
      <c r="C157" s="70"/>
      <c r="D157" s="649" t="s">
        <v>438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">
      <c r="A158" s="80"/>
      <c r="B158" s="66"/>
      <c r="C158" s="70"/>
      <c r="D158" s="649" t="s">
        <v>344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">
      <c r="A160" s="80"/>
      <c r="B160" s="66"/>
      <c r="C160" s="70"/>
      <c r="D160" s="647" t="s">
        <v>439</v>
      </c>
      <c r="E160" s="67"/>
      <c r="F160" s="67"/>
      <c r="G160" s="67"/>
      <c r="H160" s="67"/>
      <c r="I160" s="67"/>
      <c r="J160" s="67"/>
      <c r="K160" s="692">
        <f>+H7</f>
        <v>2022</v>
      </c>
      <c r="L160" s="692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">
      <c r="A161" s="80"/>
      <c r="B161" s="66"/>
      <c r="C161" s="70"/>
      <c r="D161" s="649" t="s">
        <v>440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">
      <c r="A162" s="80"/>
      <c r="B162" s="66"/>
      <c r="C162" s="70"/>
      <c r="D162" s="647" t="s">
        <v>347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">
      <c r="A164" s="64"/>
      <c r="B164" s="66"/>
      <c r="C164" s="70"/>
      <c r="D164" s="84"/>
      <c r="E164" s="74"/>
      <c r="F164" s="667" t="s">
        <v>345</v>
      </c>
      <c r="G164" s="667"/>
      <c r="H164" s="667"/>
      <c r="I164" s="667"/>
      <c r="J164" s="667"/>
      <c r="K164" s="667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">
      <c r="A165" s="64"/>
      <c r="B165" s="66"/>
      <c r="C165" s="70"/>
      <c r="D165" s="541"/>
      <c r="E165" s="74"/>
      <c r="F165" s="667" t="s">
        <v>346</v>
      </c>
      <c r="G165" s="667"/>
      <c r="H165" s="667"/>
      <c r="I165" s="667"/>
      <c r="J165" s="667"/>
      <c r="K165" s="667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">
      <c r="A167" s="80"/>
      <c r="B167" s="69" t="s">
        <v>12</v>
      </c>
      <c r="C167" s="73" t="s">
        <v>18</v>
      </c>
      <c r="D167" s="67"/>
      <c r="E167" s="67"/>
      <c r="F167" s="675">
        <f>+'Cash-Flow-2022-Leva'!P5</f>
        <v>2022</v>
      </c>
      <c r="G167" s="675"/>
      <c r="H167" s="675"/>
      <c r="I167" s="675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">
      <c r="A168" s="80"/>
      <c r="B168" s="66"/>
      <c r="C168" s="70">
        <f>1+C134</f>
        <v>18</v>
      </c>
      <c r="D168" s="67" t="s">
        <v>19</v>
      </c>
      <c r="E168" s="67"/>
      <c r="F168" s="67"/>
      <c r="G168" s="676">
        <f>+'Cash-Flow-2022-Leva'!P5</f>
        <v>2022</v>
      </c>
      <c r="H168" s="676"/>
      <c r="I168" s="676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">
      <c r="A169" s="80"/>
      <c r="B169" s="66"/>
      <c r="C169" s="70"/>
      <c r="D169" s="67" t="s">
        <v>21</v>
      </c>
      <c r="E169" s="67"/>
      <c r="F169" s="671">
        <f>+'Cash-Flow-2022-Leva'!P5</f>
        <v>2022</v>
      </c>
      <c r="G169" s="671"/>
      <c r="H169" s="671"/>
      <c r="I169" s="671"/>
      <c r="J169" s="67" t="s">
        <v>441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">
      <c r="A170" s="80"/>
      <c r="B170" s="66"/>
      <c r="C170" s="67"/>
      <c r="D170" s="67" t="s">
        <v>442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">
      <c r="A174" s="80"/>
      <c r="B174" s="66"/>
      <c r="C174" s="70"/>
      <c r="D174" s="67" t="s">
        <v>443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357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444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445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446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447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">
      <c r="A181" s="80"/>
      <c r="B181" s="66"/>
      <c r="C181" s="70">
        <f>1+C176</f>
        <v>21</v>
      </c>
      <c r="D181" s="90" t="s">
        <v>448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">
      <c r="A182" s="80"/>
      <c r="B182" s="66"/>
      <c r="C182" s="70"/>
      <c r="D182" s="90" t="s">
        <v>449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">
      <c r="A183" s="80"/>
      <c r="B183" s="66"/>
      <c r="C183" s="70"/>
      <c r="D183" s="90" t="s">
        <v>358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">
      <c r="A184" s="80"/>
      <c r="B184" s="66"/>
      <c r="C184" s="70">
        <f>1+C181</f>
        <v>22</v>
      </c>
      <c r="D184" s="90" t="s">
        <v>450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">
      <c r="A185" s="80"/>
      <c r="B185" s="66"/>
      <c r="C185" s="70"/>
      <c r="D185" s="90" t="s">
        <v>32</v>
      </c>
      <c r="E185" s="671">
        <f>+'Cash-Flow-2022-Leva'!P5</f>
        <v>2022</v>
      </c>
      <c r="F185" s="671"/>
      <c r="G185" s="671"/>
      <c r="H185" s="671"/>
      <c r="I185" s="90" t="s">
        <v>451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96">
        <f>+'Cash-Flow-2022-Leva'!P5</f>
        <v>2022</v>
      </c>
      <c r="L186" s="696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">
      <c r="A188" s="80"/>
      <c r="B188" s="66"/>
      <c r="C188" s="70">
        <f>1+C184</f>
        <v>23</v>
      </c>
      <c r="D188" s="463" t="s">
        <v>452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">
      <c r="A189" s="80"/>
      <c r="B189" s="66"/>
      <c r="C189" s="70"/>
      <c r="D189" s="682">
        <f>H7</f>
        <v>2022</v>
      </c>
      <c r="E189" s="682"/>
      <c r="F189" s="654" t="s">
        <v>453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">
      <c r="A191" s="64"/>
      <c r="B191" s="66"/>
      <c r="C191" s="70"/>
      <c r="D191" s="84"/>
      <c r="E191" s="74"/>
      <c r="F191" s="667" t="s">
        <v>345</v>
      </c>
      <c r="G191" s="667"/>
      <c r="H191" s="667"/>
      <c r="I191" s="667"/>
      <c r="J191" s="667"/>
      <c r="K191" s="667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">
      <c r="A192" s="64"/>
      <c r="B192" s="66"/>
      <c r="C192" s="70"/>
      <c r="D192" s="541"/>
      <c r="E192" s="74"/>
      <c r="F192" s="666">
        <f>+L2</f>
        <v>2022</v>
      </c>
      <c r="G192" s="666"/>
      <c r="H192" s="666"/>
      <c r="I192" s="666"/>
      <c r="J192" s="666"/>
      <c r="K192" s="666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73">
        <f>+'Cash-Flow-2022-Leva'!P5</f>
        <v>2022</v>
      </c>
      <c r="I194" s="673"/>
      <c r="J194" s="673"/>
      <c r="K194" s="85" t="s">
        <v>309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454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">
      <c r="A197" s="80"/>
      <c r="B197" s="66"/>
      <c r="C197" s="70"/>
      <c r="D197" s="663" t="s">
        <v>455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">
      <c r="A200" s="80"/>
      <c r="B200" s="66"/>
      <c r="C200" s="70">
        <f>1+C194</f>
        <v>25</v>
      </c>
      <c r="D200" s="67" t="s">
        <v>456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457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">
      <c r="A204" s="80"/>
      <c r="B204" s="66"/>
      <c r="C204" s="67"/>
      <c r="D204" s="67" t="s">
        <v>458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">
      <c r="A205" s="80"/>
      <c r="B205" s="66"/>
      <c r="C205" s="67"/>
      <c r="D205" s="67" t="s">
        <v>459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5.7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view="pageBreakPreview" zoomScale="60" zoomScalePageLayoutView="0" workbookViewId="0" topLeftCell="A1">
      <pane xSplit="5" ySplit="12" topLeftCell="F14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71" sqref="I171:J17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90" t="s">
        <v>462</v>
      </c>
      <c r="C1" s="791"/>
      <c r="D1" s="791"/>
      <c r="E1" s="791"/>
      <c r="F1" s="792"/>
      <c r="G1" s="433" t="s">
        <v>244</v>
      </c>
      <c r="H1" s="426"/>
      <c r="I1" s="778">
        <v>129009094</v>
      </c>
      <c r="J1" s="779"/>
      <c r="K1" s="427"/>
      <c r="L1" s="435" t="s">
        <v>245</v>
      </c>
      <c r="M1" s="431">
        <v>1282</v>
      </c>
      <c r="N1" s="427"/>
      <c r="O1" s="435" t="s">
        <v>239</v>
      </c>
      <c r="P1" s="452">
        <v>62081</v>
      </c>
      <c r="Q1" s="428"/>
      <c r="R1" s="344" t="s">
        <v>278</v>
      </c>
      <c r="S1" s="710"/>
      <c r="T1" s="711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70" t="s">
        <v>240</v>
      </c>
      <c r="C2" s="771"/>
      <c r="D2" s="771"/>
      <c r="E2" s="771"/>
      <c r="F2" s="772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94" t="s">
        <v>250</v>
      </c>
      <c r="C3" s="795"/>
      <c r="D3" s="795"/>
      <c r="E3" s="795"/>
      <c r="F3" s="796"/>
      <c r="G3" s="434" t="s">
        <v>238</v>
      </c>
      <c r="H3" s="783"/>
      <c r="I3" s="784"/>
      <c r="J3" s="784"/>
      <c r="K3" s="785"/>
      <c r="L3" s="28" t="s">
        <v>246</v>
      </c>
      <c r="M3" s="780"/>
      <c r="N3" s="781"/>
      <c r="O3" s="781"/>
      <c r="P3" s="782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99">
        <f>+IF(+O174&gt;0,"НЕРАВНЕНИЕ: Касов отчет - Баланс!",0)</f>
        <v>0</v>
      </c>
      <c r="C5" s="799"/>
      <c r="D5" s="774" t="s">
        <v>243</v>
      </c>
      <c r="E5" s="774"/>
      <c r="F5" s="774"/>
      <c r="G5" s="774"/>
      <c r="H5" s="774"/>
      <c r="I5" s="774"/>
      <c r="J5" s="774"/>
      <c r="K5" s="774"/>
      <c r="L5" s="774"/>
      <c r="M5" s="20"/>
      <c r="N5" s="20"/>
      <c r="O5" s="24" t="s">
        <v>17</v>
      </c>
      <c r="P5" s="450">
        <v>2022</v>
      </c>
      <c r="Q5" s="20"/>
      <c r="R5" s="786" t="s">
        <v>180</v>
      </c>
      <c r="S5" s="786"/>
      <c r="T5" s="786"/>
      <c r="U5" s="15"/>
    </row>
    <row r="6" spans="1:28" s="3" customFormat="1" ht="17.25" customHeight="1">
      <c r="A6" s="15"/>
      <c r="B6" s="800">
        <f>+IF(B5=0,0,P5)</f>
        <v>0</v>
      </c>
      <c r="C6" s="800"/>
      <c r="D6" s="774" t="s">
        <v>242</v>
      </c>
      <c r="E6" s="774"/>
      <c r="F6" s="774"/>
      <c r="G6" s="774"/>
      <c r="H6" s="774"/>
      <c r="I6" s="774"/>
      <c r="J6" s="774"/>
      <c r="K6" s="774"/>
      <c r="L6" s="774"/>
      <c r="M6" s="21"/>
      <c r="N6" s="16"/>
      <c r="O6" s="15"/>
      <c r="P6" s="15"/>
      <c r="Q6" s="13"/>
      <c r="R6" s="773">
        <f>+P4</f>
        <v>0</v>
      </c>
      <c r="S6" s="773"/>
      <c r="T6" s="77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93" t="str">
        <f>+B1</f>
        <v>НВУ "ВАСИЛ ЛЕВСКИ" ГР. ВЕЛИКО ТЪРНОВО</v>
      </c>
      <c r="E8" s="793"/>
      <c r="F8" s="793"/>
      <c r="G8" s="793"/>
      <c r="H8" s="793"/>
      <c r="I8" s="793"/>
      <c r="J8" s="793"/>
      <c r="K8" s="793"/>
      <c r="L8" s="793"/>
      <c r="M8" s="432" t="s">
        <v>247</v>
      </c>
      <c r="N8" s="16"/>
      <c r="O8" s="607" t="s">
        <v>361</v>
      </c>
      <c r="P8" s="290" t="s">
        <v>46</v>
      </c>
      <c r="Q8" s="13"/>
      <c r="R8" s="787">
        <f>+P5</f>
        <v>2022</v>
      </c>
      <c r="S8" s="788"/>
      <c r="T8" s="7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64" t="s">
        <v>0</v>
      </c>
      <c r="S10" s="765"/>
      <c r="T10" s="76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31.03.2022 г.</v>
      </c>
      <c r="G11" s="396">
        <f>+P5-1</f>
        <v>2021</v>
      </c>
      <c r="H11" s="15"/>
      <c r="I11" s="604" t="str">
        <f>+O8</f>
        <v>31.03.2022 г.</v>
      </c>
      <c r="J11" s="397">
        <f>+P5-1</f>
        <v>2021</v>
      </c>
      <c r="K11" s="16"/>
      <c r="L11" s="605" t="str">
        <f>+O8</f>
        <v>31.03.2022 г.</v>
      </c>
      <c r="M11" s="398">
        <f>+P5-1</f>
        <v>2021</v>
      </c>
      <c r="N11" s="16"/>
      <c r="O11" s="606" t="str">
        <f>+O8</f>
        <v>31.03.2022 г.</v>
      </c>
      <c r="P11" s="399">
        <f>+P5-1</f>
        <v>2021</v>
      </c>
      <c r="Q11" s="352"/>
      <c r="R11" s="767" t="s">
        <v>181</v>
      </c>
      <c r="S11" s="768"/>
      <c r="T11" s="76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359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360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21" t="s">
        <v>149</v>
      </c>
      <c r="S15" s="722"/>
      <c r="T15" s="723"/>
      <c r="U15" s="34"/>
      <c r="V15" s="2"/>
      <c r="W15" s="104" t="s">
        <v>361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285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75" t="s">
        <v>286</v>
      </c>
      <c r="S16" s="776"/>
      <c r="T16" s="777"/>
      <c r="U16" s="34"/>
      <c r="V16" s="2"/>
      <c r="W16" s="217" t="s">
        <v>362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287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57" t="s">
        <v>281</v>
      </c>
      <c r="S17" s="758"/>
      <c r="T17" s="759"/>
      <c r="U17" s="34"/>
      <c r="V17" s="2"/>
      <c r="W17" s="215" t="s">
        <v>363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15788</v>
      </c>
      <c r="G18" s="229">
        <v>127858</v>
      </c>
      <c r="H18" s="15"/>
      <c r="I18" s="230"/>
      <c r="J18" s="229"/>
      <c r="K18" s="227"/>
      <c r="L18" s="230"/>
      <c r="M18" s="229"/>
      <c r="N18" s="227"/>
      <c r="O18" s="365">
        <f t="shared" si="0"/>
        <v>15788</v>
      </c>
      <c r="P18" s="378">
        <f t="shared" si="0"/>
        <v>127858</v>
      </c>
      <c r="Q18" s="31"/>
      <c r="R18" s="721" t="s">
        <v>150</v>
      </c>
      <c r="S18" s="722"/>
      <c r="T18" s="723"/>
      <c r="U18" s="34"/>
      <c r="V18" s="2"/>
      <c r="W18" s="104" t="s">
        <v>364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209180</v>
      </c>
      <c r="G19" s="231">
        <v>879978</v>
      </c>
      <c r="H19" s="15"/>
      <c r="I19" s="232"/>
      <c r="J19" s="231"/>
      <c r="K19" s="227"/>
      <c r="L19" s="232"/>
      <c r="M19" s="231"/>
      <c r="N19" s="227"/>
      <c r="O19" s="360">
        <f t="shared" si="0"/>
        <v>209180</v>
      </c>
      <c r="P19" s="412">
        <f t="shared" si="0"/>
        <v>879978</v>
      </c>
      <c r="Q19" s="31"/>
      <c r="R19" s="707" t="s">
        <v>151</v>
      </c>
      <c r="S19" s="708"/>
      <c r="T19" s="709"/>
      <c r="U19" s="34"/>
      <c r="V19" s="2"/>
      <c r="W19" s="217" t="s">
        <v>365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33406</v>
      </c>
      <c r="G20" s="231">
        <v>101862</v>
      </c>
      <c r="H20" s="15"/>
      <c r="I20" s="232"/>
      <c r="J20" s="231"/>
      <c r="K20" s="227"/>
      <c r="L20" s="232"/>
      <c r="M20" s="231"/>
      <c r="N20" s="227"/>
      <c r="O20" s="360">
        <f t="shared" si="0"/>
        <v>33406</v>
      </c>
      <c r="P20" s="412">
        <f t="shared" si="0"/>
        <v>101862</v>
      </c>
      <c r="Q20" s="31"/>
      <c r="R20" s="707" t="s">
        <v>152</v>
      </c>
      <c r="S20" s="708"/>
      <c r="T20" s="709"/>
      <c r="U20" s="34"/>
      <c r="V20" s="2"/>
      <c r="W20" s="215" t="s">
        <v>366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07" t="s">
        <v>153</v>
      </c>
      <c r="S21" s="708"/>
      <c r="T21" s="709"/>
      <c r="U21" s="34"/>
      <c r="V21" s="2"/>
      <c r="W21" s="104" t="s">
        <v>367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707" t="s">
        <v>154</v>
      </c>
      <c r="S22" s="708"/>
      <c r="T22" s="709"/>
      <c r="U22" s="34"/>
      <c r="V22" s="2"/>
      <c r="W22" s="217" t="s">
        <v>368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07" t="s">
        <v>155</v>
      </c>
      <c r="S23" s="708"/>
      <c r="T23" s="709"/>
      <c r="U23" s="34"/>
      <c r="V23" s="2"/>
      <c r="W23" s="215" t="s">
        <v>369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143</v>
      </c>
      <c r="G24" s="233">
        <v>29687</v>
      </c>
      <c r="H24" s="15"/>
      <c r="I24" s="234">
        <v>-401</v>
      </c>
      <c r="J24" s="233">
        <v>-827</v>
      </c>
      <c r="K24" s="227"/>
      <c r="L24" s="234"/>
      <c r="M24" s="233"/>
      <c r="N24" s="227"/>
      <c r="O24" s="361">
        <f t="shared" si="0"/>
        <v>-258</v>
      </c>
      <c r="P24" s="384">
        <f t="shared" si="0"/>
        <v>28860</v>
      </c>
      <c r="Q24" s="31"/>
      <c r="R24" s="742" t="s">
        <v>282</v>
      </c>
      <c r="S24" s="743"/>
      <c r="T24" s="744"/>
      <c r="U24" s="34"/>
      <c r="V24" s="2"/>
      <c r="W24" s="104" t="s">
        <v>370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258517</v>
      </c>
      <c r="G25" s="235">
        <f>+ROUND(+SUM(G15,G16,G18,G19,G20,G21,G22,G23,G24),0)</f>
        <v>1139385</v>
      </c>
      <c r="H25" s="15"/>
      <c r="I25" s="236">
        <f>+ROUND(+SUM(I15,I16,I18,I19,I20,I21,I22,I23,I24),0)</f>
        <v>-401</v>
      </c>
      <c r="J25" s="235">
        <f>+ROUND(+SUM(J15,J16,J18,J19,J20,J21,J22,J23,J24),0)</f>
        <v>-827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258116</v>
      </c>
      <c r="P25" s="363">
        <f>+ROUND(+SUM(P15,P16,P18,P19,P20,P21,P22,P23,P24),0)</f>
        <v>1138558</v>
      </c>
      <c r="Q25" s="31"/>
      <c r="R25" s="715" t="s">
        <v>182</v>
      </c>
      <c r="S25" s="716"/>
      <c r="T25" s="71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1" t="s">
        <v>156</v>
      </c>
      <c r="S27" s="722"/>
      <c r="T27" s="72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>
        <v>25064</v>
      </c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25064</v>
      </c>
      <c r="Q28" s="31"/>
      <c r="R28" s="707" t="s">
        <v>157</v>
      </c>
      <c r="S28" s="708"/>
      <c r="T28" s="7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2" t="s">
        <v>158</v>
      </c>
      <c r="S29" s="743"/>
      <c r="T29" s="74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25064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25064</v>
      </c>
      <c r="Q30" s="31"/>
      <c r="R30" s="715" t="s">
        <v>183</v>
      </c>
      <c r="S30" s="716"/>
      <c r="T30" s="71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-28766</v>
      </c>
      <c r="G37" s="247">
        <v>-87214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-28766</v>
      </c>
      <c r="P37" s="363">
        <f t="shared" si="2"/>
        <v>-87214</v>
      </c>
      <c r="Q37" s="31"/>
      <c r="R37" s="715" t="s">
        <v>184</v>
      </c>
      <c r="S37" s="716"/>
      <c r="T37" s="71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-18948</v>
      </c>
      <c r="G38" s="249">
        <v>-78560</v>
      </c>
      <c r="H38" s="15"/>
      <c r="I38" s="250"/>
      <c r="J38" s="249"/>
      <c r="K38" s="227"/>
      <c r="L38" s="250"/>
      <c r="M38" s="249"/>
      <c r="N38" s="227"/>
      <c r="O38" s="375">
        <f t="shared" si="2"/>
        <v>-18948</v>
      </c>
      <c r="P38" s="413">
        <f t="shared" si="2"/>
        <v>-78560</v>
      </c>
      <c r="Q38" s="31"/>
      <c r="R38" s="748" t="s">
        <v>159</v>
      </c>
      <c r="S38" s="749"/>
      <c r="T38" s="75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-9818</v>
      </c>
      <c r="G39" s="251">
        <v>-8654</v>
      </c>
      <c r="H39" s="15"/>
      <c r="I39" s="252"/>
      <c r="J39" s="251"/>
      <c r="K39" s="227"/>
      <c r="L39" s="252"/>
      <c r="M39" s="251"/>
      <c r="N39" s="227"/>
      <c r="O39" s="376">
        <f t="shared" si="2"/>
        <v>-9818</v>
      </c>
      <c r="P39" s="414">
        <f t="shared" si="2"/>
        <v>-8654</v>
      </c>
      <c r="Q39" s="31"/>
      <c r="R39" s="751" t="s">
        <v>160</v>
      </c>
      <c r="S39" s="752"/>
      <c r="T39" s="75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4" t="s">
        <v>161</v>
      </c>
      <c r="S40" s="755"/>
      <c r="T40" s="75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>
        <v>964</v>
      </c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964</v>
      </c>
      <c r="Q42" s="31"/>
      <c r="R42" s="715" t="s">
        <v>185</v>
      </c>
      <c r="S42" s="716"/>
      <c r="T42" s="71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>
        <v>180336</v>
      </c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180336</v>
      </c>
      <c r="Q44" s="31"/>
      <c r="R44" s="721" t="s">
        <v>162</v>
      </c>
      <c r="S44" s="722"/>
      <c r="T44" s="72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07" t="s">
        <v>163</v>
      </c>
      <c r="S45" s="708"/>
      <c r="T45" s="7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07" t="s">
        <v>164</v>
      </c>
      <c r="S46" s="708"/>
      <c r="T46" s="7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>
        <v>4100</v>
      </c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4100</v>
      </c>
      <c r="Q47" s="31"/>
      <c r="R47" s="742" t="s">
        <v>165</v>
      </c>
      <c r="S47" s="743"/>
      <c r="T47" s="74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4100</v>
      </c>
      <c r="H48" s="15"/>
      <c r="I48" s="236">
        <f>+ROUND(+SUM(I44:I47),0)</f>
        <v>0</v>
      </c>
      <c r="J48" s="235">
        <f>+ROUND(+SUM(J44:J47),0)</f>
        <v>180336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184436</v>
      </c>
      <c r="Q48" s="31"/>
      <c r="R48" s="715" t="s">
        <v>186</v>
      </c>
      <c r="S48" s="716"/>
      <c r="T48" s="71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229751</v>
      </c>
      <c r="G50" s="257">
        <f>+ROUND(G25+G30+G37+G42+G48,0)</f>
        <v>1082299</v>
      </c>
      <c r="H50" s="15"/>
      <c r="I50" s="258">
        <f>+ROUND(I25+I30+I37+I42+I48,0)</f>
        <v>-401</v>
      </c>
      <c r="J50" s="257">
        <f>+ROUND(J25+J30+J37+J42+J48,0)</f>
        <v>179509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229350</v>
      </c>
      <c r="P50" s="380">
        <f>+ROUND(P25+P30+P37+P42+P48,0)</f>
        <v>1261808</v>
      </c>
      <c r="Q50" s="106"/>
      <c r="R50" s="745" t="s">
        <v>187</v>
      </c>
      <c r="S50" s="746"/>
      <c r="T50" s="74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2879991</v>
      </c>
      <c r="G53" s="259">
        <v>8611985</v>
      </c>
      <c r="H53" s="15"/>
      <c r="I53" s="260">
        <v>1715</v>
      </c>
      <c r="J53" s="259">
        <v>28636</v>
      </c>
      <c r="K53" s="227"/>
      <c r="L53" s="260"/>
      <c r="M53" s="259"/>
      <c r="N53" s="227"/>
      <c r="O53" s="366">
        <f aca="true" t="shared" si="4" ref="O53:P57">+ROUND(+F53+I53+L53,0)</f>
        <v>2881706</v>
      </c>
      <c r="P53" s="359">
        <f t="shared" si="4"/>
        <v>8640621</v>
      </c>
      <c r="Q53" s="31"/>
      <c r="R53" s="721" t="s">
        <v>188</v>
      </c>
      <c r="S53" s="722"/>
      <c r="T53" s="72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/>
      <c r="G54" s="233">
        <v>31291</v>
      </c>
      <c r="H54" s="15"/>
      <c r="I54" s="234"/>
      <c r="J54" s="233"/>
      <c r="K54" s="227"/>
      <c r="L54" s="234"/>
      <c r="M54" s="233"/>
      <c r="N54" s="227"/>
      <c r="O54" s="361">
        <f t="shared" si="4"/>
        <v>0</v>
      </c>
      <c r="P54" s="384">
        <f t="shared" si="4"/>
        <v>31291</v>
      </c>
      <c r="Q54" s="31"/>
      <c r="R54" s="707" t="s">
        <v>166</v>
      </c>
      <c r="S54" s="708"/>
      <c r="T54" s="7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60</v>
      </c>
      <c r="G55" s="233">
        <v>2602</v>
      </c>
      <c r="H55" s="15"/>
      <c r="I55" s="234"/>
      <c r="J55" s="233"/>
      <c r="K55" s="227"/>
      <c r="L55" s="234"/>
      <c r="M55" s="233"/>
      <c r="N55" s="227"/>
      <c r="O55" s="361">
        <f t="shared" si="4"/>
        <v>60</v>
      </c>
      <c r="P55" s="384">
        <f t="shared" si="4"/>
        <v>2602</v>
      </c>
      <c r="Q55" s="31"/>
      <c r="R55" s="707" t="s">
        <v>167</v>
      </c>
      <c r="S55" s="708"/>
      <c r="T55" s="7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3897167</v>
      </c>
      <c r="G56" s="233">
        <v>13964029</v>
      </c>
      <c r="H56" s="15"/>
      <c r="I56" s="234">
        <v>32469</v>
      </c>
      <c r="J56" s="233">
        <v>71142</v>
      </c>
      <c r="K56" s="227"/>
      <c r="L56" s="234"/>
      <c r="M56" s="233"/>
      <c r="N56" s="227"/>
      <c r="O56" s="361">
        <f t="shared" si="4"/>
        <v>3929636</v>
      </c>
      <c r="P56" s="384">
        <f t="shared" si="4"/>
        <v>14035171</v>
      </c>
      <c r="Q56" s="31"/>
      <c r="R56" s="707" t="s">
        <v>168</v>
      </c>
      <c r="S56" s="708"/>
      <c r="T56" s="7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1756285</v>
      </c>
      <c r="G57" s="233">
        <v>6065163</v>
      </c>
      <c r="H57" s="15"/>
      <c r="I57" s="234">
        <v>3272</v>
      </c>
      <c r="J57" s="233">
        <v>5719</v>
      </c>
      <c r="K57" s="227"/>
      <c r="L57" s="234"/>
      <c r="M57" s="233"/>
      <c r="N57" s="227"/>
      <c r="O57" s="361">
        <f t="shared" si="4"/>
        <v>1759557</v>
      </c>
      <c r="P57" s="384">
        <f t="shared" si="4"/>
        <v>6070882</v>
      </c>
      <c r="Q57" s="31"/>
      <c r="R57" s="742" t="s">
        <v>169</v>
      </c>
      <c r="S57" s="743"/>
      <c r="T57" s="74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8533503</v>
      </c>
      <c r="G58" s="261">
        <f>+ROUND(+SUM(G53:G57),0)</f>
        <v>28675070</v>
      </c>
      <c r="H58" s="15"/>
      <c r="I58" s="262">
        <f>+ROUND(+SUM(I53:I57),0)</f>
        <v>37456</v>
      </c>
      <c r="J58" s="261">
        <f>+ROUND(+SUM(J53:J57),0)</f>
        <v>105497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8570959</v>
      </c>
      <c r="P58" s="382">
        <f>+ROUND(+SUM(P53:P57),0)</f>
        <v>28780567</v>
      </c>
      <c r="Q58" s="31"/>
      <c r="R58" s="715" t="s">
        <v>189</v>
      </c>
      <c r="S58" s="716"/>
      <c r="T58" s="71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21" t="s">
        <v>170</v>
      </c>
      <c r="S60" s="722"/>
      <c r="T60" s="72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376819</v>
      </c>
      <c r="G61" s="233">
        <v>3907069</v>
      </c>
      <c r="H61" s="15"/>
      <c r="I61" s="234"/>
      <c r="J61" s="233"/>
      <c r="K61" s="227"/>
      <c r="L61" s="234"/>
      <c r="M61" s="233"/>
      <c r="N61" s="227"/>
      <c r="O61" s="361">
        <f t="shared" si="5"/>
        <v>376819</v>
      </c>
      <c r="P61" s="384">
        <f t="shared" si="5"/>
        <v>3907069</v>
      </c>
      <c r="Q61" s="31"/>
      <c r="R61" s="707" t="s">
        <v>171</v>
      </c>
      <c r="S61" s="708"/>
      <c r="T61" s="7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>
        <v>29808</v>
      </c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29808</v>
      </c>
      <c r="Q62" s="31"/>
      <c r="R62" s="707" t="s">
        <v>172</v>
      </c>
      <c r="S62" s="708"/>
      <c r="T62" s="7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2" t="s">
        <v>190</v>
      </c>
      <c r="S63" s="743"/>
      <c r="T63" s="74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376819</v>
      </c>
      <c r="G65" s="261">
        <f>+ROUND(+SUM(G60:G63),0)</f>
        <v>3936877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376819</v>
      </c>
      <c r="P65" s="382">
        <f>+ROUND(+SUM(P60:P63),0)</f>
        <v>3936877</v>
      </c>
      <c r="Q65" s="31"/>
      <c r="R65" s="715" t="s">
        <v>192</v>
      </c>
      <c r="S65" s="716"/>
      <c r="T65" s="71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1" t="s">
        <v>173</v>
      </c>
      <c r="S67" s="722"/>
      <c r="T67" s="72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07" t="s">
        <v>174</v>
      </c>
      <c r="S68" s="708"/>
      <c r="T68" s="7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15" t="s">
        <v>193</v>
      </c>
      <c r="S69" s="716"/>
      <c r="T69" s="71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334110</v>
      </c>
      <c r="G71" s="259">
        <v>1315700</v>
      </c>
      <c r="H71" s="15"/>
      <c r="I71" s="260">
        <v>238797</v>
      </c>
      <c r="J71" s="259">
        <v>345208</v>
      </c>
      <c r="K71" s="227"/>
      <c r="L71" s="260"/>
      <c r="M71" s="259"/>
      <c r="N71" s="227"/>
      <c r="O71" s="366">
        <f>+ROUND(+F71+I71+L71,0)</f>
        <v>572907</v>
      </c>
      <c r="P71" s="359">
        <f>+ROUND(+G71+J71+M71,0)</f>
        <v>1660908</v>
      </c>
      <c r="Q71" s="31"/>
      <c r="R71" s="721" t="s">
        <v>175</v>
      </c>
      <c r="S71" s="722"/>
      <c r="T71" s="72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07" t="s">
        <v>176</v>
      </c>
      <c r="S72" s="708"/>
      <c r="T72" s="7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334110</v>
      </c>
      <c r="G73" s="261">
        <f>+ROUND(+SUM(G71:G72),0)</f>
        <v>1315700</v>
      </c>
      <c r="H73" s="15"/>
      <c r="I73" s="262">
        <f>+ROUND(+SUM(I71:I72),0)</f>
        <v>238797</v>
      </c>
      <c r="J73" s="261">
        <f>+ROUND(+SUM(J71:J72),0)</f>
        <v>345208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572907</v>
      </c>
      <c r="P73" s="382">
        <f>+ROUND(+SUM(P71:P72),0)</f>
        <v>1660908</v>
      </c>
      <c r="Q73" s="31"/>
      <c r="R73" s="715" t="s">
        <v>194</v>
      </c>
      <c r="S73" s="716"/>
      <c r="T73" s="71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21" t="s">
        <v>177</v>
      </c>
      <c r="S75" s="722"/>
      <c r="T75" s="72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07" t="s">
        <v>195</v>
      </c>
      <c r="S76" s="708"/>
      <c r="T76" s="7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15" t="s">
        <v>196</v>
      </c>
      <c r="S77" s="716"/>
      <c r="T77" s="71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9244432</v>
      </c>
      <c r="G79" s="272">
        <f>+ROUND(G58+G65+G69+G73+G77,0)</f>
        <v>33927647</v>
      </c>
      <c r="H79" s="15"/>
      <c r="I79" s="269">
        <f>+ROUND(I58+I65+I69+I73+I77,0)</f>
        <v>276253</v>
      </c>
      <c r="J79" s="272">
        <f>+ROUND(J58+J65+J69+J73+J77,0)</f>
        <v>450705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9520685</v>
      </c>
      <c r="P79" s="392">
        <f>+ROUND(P58+P65+P69+P73+P77,0)</f>
        <v>34378352</v>
      </c>
      <c r="Q79" s="31"/>
      <c r="R79" s="718" t="s">
        <v>197</v>
      </c>
      <c r="S79" s="719"/>
      <c r="T79" s="72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4032645</v>
      </c>
      <c r="G81" s="229">
        <v>24790127</v>
      </c>
      <c r="H81" s="15"/>
      <c r="I81" s="230"/>
      <c r="J81" s="229">
        <v>673467</v>
      </c>
      <c r="K81" s="227"/>
      <c r="L81" s="230"/>
      <c r="M81" s="229"/>
      <c r="N81" s="227"/>
      <c r="O81" s="365">
        <f>+ROUND(+F81+I81+L81,0)</f>
        <v>4032645</v>
      </c>
      <c r="P81" s="378">
        <f>+ROUND(+G81+J81+M81,0)</f>
        <v>25463594</v>
      </c>
      <c r="Q81" s="31"/>
      <c r="R81" s="721" t="s">
        <v>178</v>
      </c>
      <c r="S81" s="722"/>
      <c r="T81" s="72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07" t="s">
        <v>179</v>
      </c>
      <c r="S82" s="708"/>
      <c r="T82" s="7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4032645</v>
      </c>
      <c r="G83" s="270">
        <f>+ROUND(G81+G82,0)</f>
        <v>24790127</v>
      </c>
      <c r="H83" s="15"/>
      <c r="I83" s="271">
        <f>+ROUND(I81+I82,0)</f>
        <v>0</v>
      </c>
      <c r="J83" s="270">
        <f>+ROUND(J81+J82,0)</f>
        <v>673467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4032645</v>
      </c>
      <c r="P83" s="387">
        <f>+ROUND(P81+P82,0)</f>
        <v>25463594</v>
      </c>
      <c r="Q83" s="31"/>
      <c r="R83" s="733" t="s">
        <v>198</v>
      </c>
      <c r="S83" s="734"/>
      <c r="T83" s="73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6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61"/>
      <c r="D84" s="762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-4982036</v>
      </c>
      <c r="G85" s="291">
        <f>+ROUND(G50,0)-ROUND(G79,0)+ROUND(G83,0)</f>
        <v>-8055221</v>
      </c>
      <c r="H85" s="15"/>
      <c r="I85" s="292">
        <f>+ROUND(I50,0)-ROUND(I79,0)+ROUND(I83,0)</f>
        <v>-276654</v>
      </c>
      <c r="J85" s="291">
        <f>+ROUND(J50,0)-ROUND(J79,0)+ROUND(J83,0)</f>
        <v>402271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-5258690</v>
      </c>
      <c r="P85" s="389">
        <f>+ROUND(P50,0)-ROUND(P79,0)+ROUND(P83,0)</f>
        <v>-7652950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4982036</v>
      </c>
      <c r="G86" s="293">
        <f>+ROUND(G103,0)+ROUND(G122,0)+ROUND(G129,0)-ROUND(G134,0)</f>
        <v>8055221</v>
      </c>
      <c r="H86" s="15"/>
      <c r="I86" s="294">
        <f>+ROUND(I103,0)+ROUND(I122,0)+ROUND(I129,0)-ROUND(I134,0)</f>
        <v>276654</v>
      </c>
      <c r="J86" s="293">
        <f>+ROUND(J103,0)+ROUND(J122,0)+ROUND(J129,0)-ROUND(J134,0)</f>
        <v>-402271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5258690</v>
      </c>
      <c r="P86" s="391">
        <f>+ROUND(P103,0)+ROUND(P122,0)+ROUND(P129,0)-ROUND(P134,0)</f>
        <v>7652950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1" t="s">
        <v>199</v>
      </c>
      <c r="S89" s="722"/>
      <c r="T89" s="72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07" t="s">
        <v>200</v>
      </c>
      <c r="S90" s="708"/>
      <c r="T90" s="7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15" t="s">
        <v>201</v>
      </c>
      <c r="S91" s="716"/>
      <c r="T91" s="71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1" t="s">
        <v>202</v>
      </c>
      <c r="S93" s="722"/>
      <c r="T93" s="72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07" t="s">
        <v>203</v>
      </c>
      <c r="S94" s="708"/>
      <c r="T94" s="7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279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07" t="s">
        <v>204</v>
      </c>
      <c r="S95" s="708"/>
      <c r="T95" s="7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2" t="s">
        <v>205</v>
      </c>
      <c r="S96" s="743"/>
      <c r="T96" s="74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15" t="s">
        <v>206</v>
      </c>
      <c r="S97" s="716"/>
      <c r="T97" s="71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21" t="s">
        <v>207</v>
      </c>
      <c r="S99" s="722"/>
      <c r="T99" s="72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2374</v>
      </c>
      <c r="G100" s="233">
        <v>-784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2374</v>
      </c>
      <c r="P100" s="384">
        <f>+ROUND(+G100+J100+M100,0)</f>
        <v>-784</v>
      </c>
      <c r="Q100" s="31"/>
      <c r="R100" s="707" t="s">
        <v>208</v>
      </c>
      <c r="S100" s="708"/>
      <c r="T100" s="7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2374</v>
      </c>
      <c r="G101" s="235">
        <f>+ROUND(+SUM(G99:G100),0)</f>
        <v>-784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2374</v>
      </c>
      <c r="P101" s="363">
        <f>+ROUND(+SUM(P99:P100),0)</f>
        <v>-784</v>
      </c>
      <c r="Q101" s="31"/>
      <c r="R101" s="715" t="s">
        <v>209</v>
      </c>
      <c r="S101" s="716"/>
      <c r="T101" s="71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2374</v>
      </c>
      <c r="G103" s="257">
        <f>+ROUND(G91+G97+G101,0)</f>
        <v>-784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2374</v>
      </c>
      <c r="P103" s="380">
        <f>+ROUND(P91+P97+P101,0)</f>
        <v>-784</v>
      </c>
      <c r="Q103" s="106"/>
      <c r="R103" s="745" t="s">
        <v>210</v>
      </c>
      <c r="S103" s="746"/>
      <c r="T103" s="74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1" t="s">
        <v>211</v>
      </c>
      <c r="S106" s="722"/>
      <c r="T106" s="72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07" t="s">
        <v>212</v>
      </c>
      <c r="S107" s="708"/>
      <c r="T107" s="7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15" t="s">
        <v>213</v>
      </c>
      <c r="S108" s="716"/>
      <c r="T108" s="71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27" t="s">
        <v>214</v>
      </c>
      <c r="S110" s="728"/>
      <c r="T110" s="72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30" t="s">
        <v>215</v>
      </c>
      <c r="S111" s="731"/>
      <c r="T111" s="73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15" t="s">
        <v>216</v>
      </c>
      <c r="S112" s="716"/>
      <c r="T112" s="71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1" t="s">
        <v>217</v>
      </c>
      <c r="S114" s="722"/>
      <c r="T114" s="72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07" t="s">
        <v>218</v>
      </c>
      <c r="S115" s="708"/>
      <c r="T115" s="7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15" t="s">
        <v>219</v>
      </c>
      <c r="S116" s="716"/>
      <c r="T116" s="71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>
        <v>-1623</v>
      </c>
      <c r="M118" s="259">
        <v>45161</v>
      </c>
      <c r="N118" s="227"/>
      <c r="O118" s="366">
        <f>+ROUND(+F118+I118+L118,0)</f>
        <v>-1623</v>
      </c>
      <c r="P118" s="359">
        <f>+ROUND(+G118+J118+M118,0)</f>
        <v>45161</v>
      </c>
      <c r="Q118" s="31"/>
      <c r="R118" s="721" t="s">
        <v>220</v>
      </c>
      <c r="S118" s="722"/>
      <c r="T118" s="72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07" t="s">
        <v>221</v>
      </c>
      <c r="S119" s="708"/>
      <c r="T119" s="7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-1623</v>
      </c>
      <c r="M120" s="261">
        <f>+ROUND(+SUM(M118:M119),0)</f>
        <v>45161</v>
      </c>
      <c r="N120" s="227"/>
      <c r="O120" s="381">
        <f>+ROUND(+SUM(O118:O119),0)</f>
        <v>-1623</v>
      </c>
      <c r="P120" s="382">
        <f>+ROUND(+SUM(P118:P119),0)</f>
        <v>45161</v>
      </c>
      <c r="Q120" s="31"/>
      <c r="R120" s="715" t="s">
        <v>222</v>
      </c>
      <c r="S120" s="716"/>
      <c r="T120" s="71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-1623</v>
      </c>
      <c r="M122" s="272">
        <f>+ROUND(M108+M112+M116+M120,0)</f>
        <v>45161</v>
      </c>
      <c r="N122" s="227"/>
      <c r="O122" s="385">
        <f>+ROUND(O108+O112+O116+O120,0)</f>
        <v>-1623</v>
      </c>
      <c r="P122" s="392">
        <f>+ROUND(P108+P112+P116+P120,0)</f>
        <v>45161</v>
      </c>
      <c r="Q122" s="31"/>
      <c r="R122" s="718" t="s">
        <v>223</v>
      </c>
      <c r="S122" s="719"/>
      <c r="T122" s="72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1" t="s">
        <v>224</v>
      </c>
      <c r="S124" s="722"/>
      <c r="T124" s="72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-276654</v>
      </c>
      <c r="G125" s="233">
        <v>402269</v>
      </c>
      <c r="H125" s="15"/>
      <c r="I125" s="234">
        <v>276654</v>
      </c>
      <c r="J125" s="233">
        <v>-402271</v>
      </c>
      <c r="K125" s="227"/>
      <c r="L125" s="234"/>
      <c r="M125" s="233"/>
      <c r="N125" s="227"/>
      <c r="O125" s="361">
        <f t="shared" si="7"/>
        <v>0</v>
      </c>
      <c r="P125" s="384">
        <f t="shared" si="7"/>
        <v>-2</v>
      </c>
      <c r="Q125" s="31"/>
      <c r="R125" s="707" t="s">
        <v>225</v>
      </c>
      <c r="S125" s="708"/>
      <c r="T125" s="7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-17748</v>
      </c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-17748</v>
      </c>
      <c r="P126" s="384">
        <f t="shared" si="7"/>
        <v>0</v>
      </c>
      <c r="Q126" s="31"/>
      <c r="R126" s="736" t="s">
        <v>288</v>
      </c>
      <c r="S126" s="737"/>
      <c r="T126" s="73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283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704" t="s">
        <v>284</v>
      </c>
      <c r="S127" s="705"/>
      <c r="T127" s="70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39" t="s">
        <v>226</v>
      </c>
      <c r="S128" s="740"/>
      <c r="T128" s="74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-294402</v>
      </c>
      <c r="G129" s="270">
        <f>+ROUND(+SUM(G124,G125,G126,G128),0)</f>
        <v>402269</v>
      </c>
      <c r="H129" s="15"/>
      <c r="I129" s="271">
        <f>+ROUND(+SUM(I124,I125,I126,I128),0)</f>
        <v>276654</v>
      </c>
      <c r="J129" s="270">
        <f>+ROUND(+SUM(J124,J125,J126,J128),0)</f>
        <v>-402271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-17748</v>
      </c>
      <c r="P129" s="387">
        <f>+ROUND(+SUM(P124,P125,P126,P128),0)</f>
        <v>-2</v>
      </c>
      <c r="Q129" s="31"/>
      <c r="R129" s="733" t="s">
        <v>227</v>
      </c>
      <c r="S129" s="734"/>
      <c r="T129" s="73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294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11792601</v>
      </c>
      <c r="G131" s="229">
        <v>19446337</v>
      </c>
      <c r="H131" s="15"/>
      <c r="I131" s="230"/>
      <c r="J131" s="229"/>
      <c r="K131" s="227"/>
      <c r="L131" s="230">
        <v>127944</v>
      </c>
      <c r="M131" s="229">
        <v>82783</v>
      </c>
      <c r="N131" s="227"/>
      <c r="O131" s="365">
        <f aca="true" t="shared" si="8" ref="O131:P133">+ROUND(+F131+I131+L131,0)</f>
        <v>11920545</v>
      </c>
      <c r="P131" s="378">
        <f t="shared" si="8"/>
        <v>19529120</v>
      </c>
      <c r="Q131" s="31"/>
      <c r="R131" s="721" t="s">
        <v>228</v>
      </c>
      <c r="S131" s="722"/>
      <c r="T131" s="72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293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07" t="s">
        <v>229</v>
      </c>
      <c r="S132" s="708"/>
      <c r="T132" s="7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6518537</v>
      </c>
      <c r="G133" s="233">
        <v>11792601</v>
      </c>
      <c r="H133" s="15"/>
      <c r="I133" s="234"/>
      <c r="J133" s="233"/>
      <c r="K133" s="227"/>
      <c r="L133" s="234">
        <v>126321</v>
      </c>
      <c r="M133" s="233">
        <v>127944</v>
      </c>
      <c r="N133" s="227"/>
      <c r="O133" s="361">
        <f t="shared" si="8"/>
        <v>6644858</v>
      </c>
      <c r="P133" s="384">
        <f t="shared" si="8"/>
        <v>11920545</v>
      </c>
      <c r="Q133" s="31"/>
      <c r="R133" s="724" t="s">
        <v>230</v>
      </c>
      <c r="S133" s="725"/>
      <c r="T133" s="72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295</v>
      </c>
      <c r="C134" s="178"/>
      <c r="D134" s="179"/>
      <c r="E134" s="15"/>
      <c r="F134" s="276">
        <f>+ROUND(+F133-F131-F132,0)</f>
        <v>-5274064</v>
      </c>
      <c r="G134" s="275">
        <f>+ROUND(+G133-G131-G132,0)</f>
        <v>-7653736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-1623</v>
      </c>
      <c r="M134" s="275">
        <f>+ROUND(+M133-M131-M132,0)</f>
        <v>45161</v>
      </c>
      <c r="N134" s="227"/>
      <c r="O134" s="394">
        <f>+ROUND(+O133-O131-O132,0)</f>
        <v>-5275687</v>
      </c>
      <c r="P134" s="395">
        <f>+ROUND(+P133-P131-P132,0)</f>
        <v>-7608575</v>
      </c>
      <c r="Q134" s="31"/>
      <c r="R134" s="712" t="s">
        <v>297</v>
      </c>
      <c r="S134" s="713"/>
      <c r="T134" s="71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6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63"/>
      <c r="D135" s="763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296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291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801" t="s">
        <v>323</v>
      </c>
      <c r="S137" s="802"/>
      <c r="T137" s="80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299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804" t="s">
        <v>320</v>
      </c>
      <c r="S138" s="805"/>
      <c r="T138" s="80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292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807" t="s">
        <v>319</v>
      </c>
      <c r="S139" s="808"/>
      <c r="T139" s="80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324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810" t="s">
        <v>298</v>
      </c>
      <c r="S140" s="811"/>
      <c r="T140" s="81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303</v>
      </c>
      <c r="C142" s="536"/>
      <c r="D142" s="537"/>
      <c r="E142" s="15"/>
      <c r="F142" s="538">
        <f>+F134+F140</f>
        <v>-5274064</v>
      </c>
      <c r="G142" s="539">
        <f>+G134+G140</f>
        <v>-7653736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-1623</v>
      </c>
      <c r="M142" s="539">
        <f>+M134+M140</f>
        <v>45161</v>
      </c>
      <c r="N142" s="227"/>
      <c r="O142" s="394">
        <f>+O134+O140</f>
        <v>-5275687</v>
      </c>
      <c r="P142" s="395">
        <f>+P134+P140</f>
        <v>-7608575</v>
      </c>
      <c r="Q142" s="31"/>
      <c r="R142" s="813" t="s">
        <v>300</v>
      </c>
      <c r="S142" s="814"/>
      <c r="T142" s="81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11042022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816" t="s">
        <v>460</v>
      </c>
      <c r="G148" s="817"/>
      <c r="H148" s="817"/>
      <c r="I148" s="818"/>
      <c r="J148" s="346"/>
      <c r="K148" s="16"/>
      <c r="L148" s="346" t="s">
        <v>234</v>
      </c>
      <c r="M148" s="816" t="s">
        <v>461</v>
      </c>
      <c r="N148" s="817"/>
      <c r="O148" s="817"/>
      <c r="P148" s="81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274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275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276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277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328</v>
      </c>
      <c r="G159" s="569" t="s">
        <v>328</v>
      </c>
      <c r="I159" s="571" t="s">
        <v>325</v>
      </c>
      <c r="J159" s="573" t="s">
        <v>325</v>
      </c>
      <c r="K159" s="11"/>
      <c r="L159" s="574" t="s">
        <v>326</v>
      </c>
      <c r="M159" s="575" t="s">
        <v>326</v>
      </c>
      <c r="N159" s="11"/>
      <c r="O159" s="587" t="s">
        <v>327</v>
      </c>
      <c r="P159" s="588" t="s">
        <v>327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333</v>
      </c>
      <c r="C160" s="566"/>
      <c r="D160" s="567"/>
      <c r="F160" s="579">
        <f>+F133+F139</f>
        <v>6518537</v>
      </c>
      <c r="G160" s="580">
        <f>+G133+G139</f>
        <v>11792601</v>
      </c>
      <c r="I160" s="579">
        <f>+I133+I139</f>
        <v>0</v>
      </c>
      <c r="J160" s="580">
        <f>+J133+J139</f>
        <v>0</v>
      </c>
      <c r="K160" s="227"/>
      <c r="L160" s="579">
        <f>+L133+L139</f>
        <v>126321</v>
      </c>
      <c r="M160" s="580">
        <f>+M133+M139</f>
        <v>127944</v>
      </c>
      <c r="N160" s="227"/>
      <c r="O160" s="583">
        <f>+ROUND(+F160+I160+L160,0)</f>
        <v>6644858</v>
      </c>
      <c r="P160" s="584">
        <f>+ROUND(+G160+J160+M160,0)</f>
        <v>11920545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329</v>
      </c>
      <c r="C161" s="797">
        <f>+'Cash-Flow-2022-Leva'!P5</f>
        <v>2022</v>
      </c>
      <c r="D161" s="798"/>
      <c r="F161" s="576">
        <v>6518537</v>
      </c>
      <c r="G161" s="577">
        <v>11792601</v>
      </c>
      <c r="I161" s="576"/>
      <c r="J161" s="577"/>
      <c r="K161" s="227"/>
      <c r="L161" s="576">
        <v>126321</v>
      </c>
      <c r="M161" s="577">
        <v>127944</v>
      </c>
      <c r="N161" s="227"/>
      <c r="O161" s="585">
        <f>+ROUND(+F161+I161+L161,0)</f>
        <v>6644858</v>
      </c>
      <c r="P161" s="586">
        <f>+ROUND(+G161+J161+M161,0)</f>
        <v>11920545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31.03.2022 г.</v>
      </c>
      <c r="G162" s="570">
        <f>+G11</f>
        <v>2021</v>
      </c>
      <c r="I162" s="609" t="str">
        <f>+I11</f>
        <v>31.03.2022 г.</v>
      </c>
      <c r="J162" s="572">
        <f>+J11</f>
        <v>2021</v>
      </c>
      <c r="K162" s="11"/>
      <c r="L162" s="610" t="str">
        <f>+L11</f>
        <v>31.03.2022 г.</v>
      </c>
      <c r="M162" s="575">
        <f>+M11</f>
        <v>2021</v>
      </c>
      <c r="N162" s="11"/>
      <c r="O162" s="611" t="str">
        <f>+O11</f>
        <v>31.03.2022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330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334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">
      <c r="A167" s="10"/>
      <c r="B167" s="481" t="s">
        <v>331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332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03">
        <f>+IF(F171&gt;0,"БЮДЖЕТ",0)</f>
        <v>0</v>
      </c>
      <c r="G170" s="703"/>
      <c r="I170" s="703">
        <f>+IF(I171&gt;0,"СЕС",0)</f>
        <v>0</v>
      </c>
      <c r="J170" s="703"/>
      <c r="K170" s="11"/>
      <c r="L170" s="703">
        <f>+IF(L171&gt;0,"ДСД",0)</f>
        <v>0</v>
      </c>
      <c r="M170" s="703"/>
      <c r="N170" s="11"/>
      <c r="O170" s="703">
        <f>+IF(O171&gt;0,"Общо (Б-т + СЕС + ДСД)",0)</f>
        <v>0</v>
      </c>
      <c r="P170" s="70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03">
        <f>+COUNTIF(F168:G168,"&lt;&gt;0")</f>
        <v>0</v>
      </c>
      <c r="G171" s="703"/>
      <c r="I171" s="703">
        <f>+COUNTIF(I168:J168,"&lt;&gt;0")</f>
        <v>0</v>
      </c>
      <c r="J171" s="703"/>
      <c r="K171" s="11"/>
      <c r="L171" s="703">
        <f>+COUNTIF(L168:M168,"&lt;&gt;0")</f>
        <v>0</v>
      </c>
      <c r="M171" s="703"/>
      <c r="N171" s="11"/>
      <c r="O171" s="703">
        <f>+COUNTIF(O168:P168,"&lt;&gt;0")</f>
        <v>0</v>
      </c>
      <c r="P171" s="70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02">
        <f>+IF(O174&gt;0,"ВСИЧКО: Б-т + СЕС + ДСД + Общо",0)</f>
        <v>0</v>
      </c>
      <c r="P173" s="70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02">
        <f>+SUM(F171:P171)</f>
        <v>0</v>
      </c>
      <c r="P174" s="70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8" min="1" max="16" man="1"/>
    <brk id="103" min="1" max="16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tabSelected="1" view="pageBreakPreview" zoomScale="60" zoomScalePageLayoutView="0" workbookViewId="0" topLeftCell="A1">
      <pane xSplit="5" ySplit="12" topLeftCell="F13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48" sqref="F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29" t="str">
        <f>+'Cash-Flow-2022-Leva'!B1:F1</f>
        <v>НВУ "ВАСИЛ ЛЕВСКИ" ГР. ВЕЛИКО ТЪРНОВО</v>
      </c>
      <c r="C1" s="830"/>
      <c r="D1" s="830"/>
      <c r="E1" s="830"/>
      <c r="F1" s="831"/>
      <c r="G1" s="438" t="s">
        <v>244</v>
      </c>
      <c r="H1" s="121"/>
      <c r="I1" s="832">
        <f>+'Cash-Flow-2022-Leva'!I1:J1</f>
        <v>129009094</v>
      </c>
      <c r="J1" s="833"/>
      <c r="K1" s="439"/>
      <c r="L1" s="440" t="s">
        <v>245</v>
      </c>
      <c r="M1" s="441">
        <f>+'Cash-Flow-2022-Leva'!M1</f>
        <v>1282</v>
      </c>
      <c r="N1" s="439"/>
      <c r="O1" s="440" t="s">
        <v>239</v>
      </c>
      <c r="P1" s="451">
        <f>+'Cash-Flow-2022-Leva'!P1</f>
        <v>62081</v>
      </c>
      <c r="Q1" s="444"/>
      <c r="R1" s="448" t="s">
        <v>233</v>
      </c>
      <c r="S1" s="834">
        <f>+'Cash-Flow-2022-Leva'!$S$1</f>
        <v>0</v>
      </c>
      <c r="T1" s="83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36" t="s">
        <v>249</v>
      </c>
      <c r="C2" s="837"/>
      <c r="D2" s="837"/>
      <c r="E2" s="837"/>
      <c r="F2" s="83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39" t="str">
        <f>+'Cash-Flow-2022-Leva'!B3:F3</f>
        <v>[Седалище и адрес]</v>
      </c>
      <c r="C3" s="840"/>
      <c r="D3" s="840"/>
      <c r="E3" s="840"/>
      <c r="F3" s="841"/>
      <c r="G3" s="445" t="s">
        <v>238</v>
      </c>
      <c r="H3" s="842">
        <f>+'Cash-Flow-2022-Leva'!H3</f>
        <v>0</v>
      </c>
      <c r="I3" s="843"/>
      <c r="J3" s="843"/>
      <c r="K3" s="844"/>
      <c r="L3" s="51" t="s">
        <v>246</v>
      </c>
      <c r="M3" s="845">
        <f>+'Cash-Flow-2022-Leva'!M3:P3</f>
        <v>0</v>
      </c>
      <c r="N3" s="846"/>
      <c r="O3" s="846"/>
      <c r="P3" s="84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99">
        <f>+'Cash-Flow-2022-Leva'!B5</f>
        <v>0</v>
      </c>
      <c r="C5" s="799"/>
      <c r="D5" s="820" t="s">
        <v>243</v>
      </c>
      <c r="E5" s="820"/>
      <c r="F5" s="820"/>
      <c r="G5" s="820"/>
      <c r="H5" s="820"/>
      <c r="I5" s="820"/>
      <c r="J5" s="820"/>
      <c r="K5" s="820"/>
      <c r="L5" s="820"/>
      <c r="M5" s="39"/>
      <c r="N5" s="39"/>
      <c r="O5" s="53" t="s">
        <v>17</v>
      </c>
      <c r="P5" s="449">
        <f>+'Cash-Flow-2022-Leva'!P5</f>
        <v>2022</v>
      </c>
      <c r="Q5" s="39"/>
      <c r="R5" s="819" t="s">
        <v>180</v>
      </c>
      <c r="S5" s="819"/>
      <c r="T5" s="819"/>
      <c r="U5" s="6"/>
    </row>
    <row r="6" spans="1:28" s="3" customFormat="1" ht="17.25" customHeight="1">
      <c r="A6" s="6"/>
      <c r="B6" s="828">
        <f>+'Cash-Flow-2022-Leva'!B6</f>
        <v>0</v>
      </c>
      <c r="C6" s="828"/>
      <c r="D6" s="820" t="s">
        <v>242</v>
      </c>
      <c r="E6" s="820"/>
      <c r="F6" s="820"/>
      <c r="G6" s="820"/>
      <c r="H6" s="820"/>
      <c r="I6" s="820"/>
      <c r="J6" s="820"/>
      <c r="K6" s="820"/>
      <c r="L6" s="820"/>
      <c r="M6" s="42"/>
      <c r="N6" s="5"/>
      <c r="O6" s="6"/>
      <c r="P6" s="6"/>
      <c r="Q6" s="1"/>
      <c r="R6" s="821">
        <f>+P4</f>
        <v>0</v>
      </c>
      <c r="S6" s="821"/>
      <c r="T6" s="82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22" t="str">
        <f>+B1</f>
        <v>НВУ "ВАСИЛ ЛЕВСКИ" ГР. ВЕЛИКО ТЪРНОВО</v>
      </c>
      <c r="E8" s="822"/>
      <c r="F8" s="822"/>
      <c r="G8" s="822"/>
      <c r="H8" s="822"/>
      <c r="I8" s="822"/>
      <c r="J8" s="822"/>
      <c r="K8" s="822"/>
      <c r="L8" s="822"/>
      <c r="M8" s="446" t="s">
        <v>247</v>
      </c>
      <c r="N8" s="5"/>
      <c r="O8" s="612" t="str">
        <f>+'Cash-Flow-2022-Leva'!O8</f>
        <v>31.03.2022 г.</v>
      </c>
      <c r="P8" s="447" t="s">
        <v>8</v>
      </c>
      <c r="Q8" s="1"/>
      <c r="R8" s="823">
        <f>+P5</f>
        <v>2022</v>
      </c>
      <c r="S8" s="824"/>
      <c r="T8" s="82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31.03.2022 г.</v>
      </c>
      <c r="G11" s="396">
        <f>+'Cash-Flow-2022-Leva'!G11</f>
        <v>2021</v>
      </c>
      <c r="H11" s="5"/>
      <c r="I11" s="604" t="str">
        <f>+O8</f>
        <v>31.03.2022 г.</v>
      </c>
      <c r="J11" s="397">
        <f>+'Cash-Flow-2022-Leva'!J11</f>
        <v>2021</v>
      </c>
      <c r="K11" s="5"/>
      <c r="L11" s="605" t="str">
        <f>+O8</f>
        <v>31.03.2022 г.</v>
      </c>
      <c r="M11" s="398">
        <f>+'Cash-Flow-2022-Leva'!M11</f>
        <v>2021</v>
      </c>
      <c r="N11" s="464"/>
      <c r="O11" s="606" t="str">
        <f>+O8</f>
        <v>31.03.2022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0</v>
      </c>
      <c r="G15" s="255">
        <f>+'Cash-Flow-2022-Leva'!G15/1000</f>
        <v>0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285</v>
      </c>
      <c r="C16" s="152"/>
      <c r="D16" s="153"/>
      <c r="E16" s="277"/>
      <c r="F16" s="268">
        <f>+'Cash-Flow-2022-Leva'!F16/1000</f>
        <v>0</v>
      </c>
      <c r="G16" s="267">
        <f>+'Cash-Flow-2022-Leva'!G16/1000</f>
        <v>0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287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15.788</v>
      </c>
      <c r="G18" s="255">
        <f>+'Cash-Flow-2022-Leva'!G18/1000</f>
        <v>127.858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15.788</v>
      </c>
      <c r="P18" s="378">
        <f t="shared" si="1"/>
        <v>127.858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209.18</v>
      </c>
      <c r="G19" s="278">
        <f>+'Cash-Flow-2022-Leva'!G19/1000</f>
        <v>879.978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209.18</v>
      </c>
      <c r="P19" s="412">
        <f t="shared" si="1"/>
        <v>879.978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33.406</v>
      </c>
      <c r="G20" s="278">
        <f>+'Cash-Flow-2022-Leva'!G20/1000</f>
        <v>101.862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33.406</v>
      </c>
      <c r="P20" s="412">
        <f t="shared" si="1"/>
        <v>101.862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0</v>
      </c>
      <c r="G22" s="278">
        <f>+'Cash-Flow-2022-Leva'!G22/1000</f>
        <v>0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0.143</v>
      </c>
      <c r="G24" s="267">
        <f>+'Cash-Flow-2022-Leva'!G24/1000</f>
        <v>29.687</v>
      </c>
      <c r="H24" s="277"/>
      <c r="I24" s="268">
        <f>+'Cash-Flow-2022-Leva'!I24/1000</f>
        <v>-0.401</v>
      </c>
      <c r="J24" s="267">
        <f>+'Cash-Flow-2022-Leva'!J24/1000</f>
        <v>-0.827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-0.258</v>
      </c>
      <c r="P24" s="384">
        <f t="shared" si="1"/>
        <v>28.86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258.517</v>
      </c>
      <c r="G25" s="235">
        <f>+SUM(G15,G16,G18,G19,G20,G21,G22,G23,G24)</f>
        <v>1139.385</v>
      </c>
      <c r="H25" s="277"/>
      <c r="I25" s="236">
        <f>+SUM(I15,I16,I18,I19,I20,I21,I22,I23,I24)</f>
        <v>-0.401</v>
      </c>
      <c r="J25" s="235">
        <f>+SUM(J15,J16,J18,J19,J20,J21,J22,J23,J24)</f>
        <v>-0.827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258.11600000000004</v>
      </c>
      <c r="P25" s="363">
        <f>+SUM(P15,P16,P18,P19,P20,P21,P22,P23,P24)</f>
        <v>1138.558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0</v>
      </c>
      <c r="G28" s="278">
        <f>+'Cash-Flow-2022-Leva'!G28/1000</f>
        <v>25.064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0</v>
      </c>
      <c r="P28" s="412">
        <f t="shared" si="2"/>
        <v>25.064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25.064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0</v>
      </c>
      <c r="P30" s="363">
        <f>+SUM(P27:P29)</f>
        <v>25.064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+'Cash-Flow-2022-Leva'!F37/1000</f>
        <v>-28.766</v>
      </c>
      <c r="G37" s="235">
        <f>+'Cash-Flow-2022-Leva'!G37/1000</f>
        <v>-87.214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-28.766</v>
      </c>
      <c r="P37" s="363">
        <f t="shared" si="3"/>
        <v>-87.214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-18.948</v>
      </c>
      <c r="G38" s="280">
        <f>+'Cash-Flow-2022-Leva'!G38/1000</f>
        <v>-78.56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-18.948</v>
      </c>
      <c r="P38" s="413">
        <f t="shared" si="3"/>
        <v>-78.56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-9.818</v>
      </c>
      <c r="G39" s="282">
        <f>+'Cash-Flow-2022-Leva'!G39/1000</f>
        <v>-8.654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-9.818</v>
      </c>
      <c r="P39" s="414">
        <f t="shared" si="3"/>
        <v>-8.654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0</v>
      </c>
      <c r="G42" s="235">
        <f>+'Cash-Flow-2022-Leva'!G42/1000</f>
        <v>0.964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0</v>
      </c>
      <c r="P42" s="363">
        <f>+G42+J42+M42</f>
        <v>0.964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0</v>
      </c>
      <c r="J44" s="255">
        <f>+'Cash-Flow-2022-Leva'!J44/1000</f>
        <v>180.336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0</v>
      </c>
      <c r="P44" s="378">
        <f t="shared" si="4"/>
        <v>180.336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0</v>
      </c>
      <c r="G47" s="267">
        <f>+'Cash-Flow-2022-Leva'!G47/1000</f>
        <v>4.1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0</v>
      </c>
      <c r="P47" s="384">
        <f t="shared" si="4"/>
        <v>4.1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4.1</v>
      </c>
      <c r="H48" s="277"/>
      <c r="I48" s="236">
        <f>+SUM(I44:I47)</f>
        <v>0</v>
      </c>
      <c r="J48" s="235">
        <f>+SUM(J44:J47)</f>
        <v>180.336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0</v>
      </c>
      <c r="P48" s="363">
        <f>+SUM(P44:P47)</f>
        <v>184.436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229.751</v>
      </c>
      <c r="G50" s="257">
        <f>+G25+G30+G37+G42+G48</f>
        <v>1082.299</v>
      </c>
      <c r="H50" s="277"/>
      <c r="I50" s="258">
        <f>+I25+I30+I37+I42+I48</f>
        <v>-0.401</v>
      </c>
      <c r="J50" s="257">
        <f>+J25+J30+J37+J42+J48</f>
        <v>179.50900000000001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229.35000000000005</v>
      </c>
      <c r="P50" s="380">
        <f>+P25+P30+P37+P42+P48</f>
        <v>1261.808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2879.991</v>
      </c>
      <c r="G53" s="228">
        <f>+'Cash-Flow-2022-Leva'!G53/1000</f>
        <v>8611.985</v>
      </c>
      <c r="H53" s="277"/>
      <c r="I53" s="238">
        <f>+'Cash-Flow-2022-Leva'!I53/1000</f>
        <v>1.715</v>
      </c>
      <c r="J53" s="228">
        <f>+'Cash-Flow-2022-Leva'!J53/1000</f>
        <v>28.636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2881.706</v>
      </c>
      <c r="P53" s="359">
        <f t="shared" si="5"/>
        <v>8640.621000000001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0</v>
      </c>
      <c r="G54" s="267">
        <f>+'Cash-Flow-2022-Leva'!G54/1000</f>
        <v>31.291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0</v>
      </c>
      <c r="P54" s="384">
        <f t="shared" si="5"/>
        <v>31.291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0.06</v>
      </c>
      <c r="G55" s="267">
        <f>+'Cash-Flow-2022-Leva'!G55/1000</f>
        <v>2.602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0.06</v>
      </c>
      <c r="P55" s="384">
        <f t="shared" si="5"/>
        <v>2.602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3897.167</v>
      </c>
      <c r="G56" s="267">
        <f>+'Cash-Flow-2022-Leva'!G56/1000</f>
        <v>13964.029</v>
      </c>
      <c r="H56" s="277"/>
      <c r="I56" s="268">
        <f>+'Cash-Flow-2022-Leva'!I56/1000</f>
        <v>32.469</v>
      </c>
      <c r="J56" s="267">
        <f>+'Cash-Flow-2022-Leva'!J56/1000</f>
        <v>71.142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3929.636</v>
      </c>
      <c r="P56" s="384">
        <f t="shared" si="5"/>
        <v>14035.171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1756.285</v>
      </c>
      <c r="G57" s="267">
        <f>+'Cash-Flow-2022-Leva'!G57/1000</f>
        <v>6065.163</v>
      </c>
      <c r="H57" s="277"/>
      <c r="I57" s="268">
        <f>+'Cash-Flow-2022-Leva'!I57/1000</f>
        <v>3.272</v>
      </c>
      <c r="J57" s="267">
        <f>+'Cash-Flow-2022-Leva'!J57/1000</f>
        <v>5.719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1759.557</v>
      </c>
      <c r="P57" s="384">
        <f t="shared" si="5"/>
        <v>6070.882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8533.503</v>
      </c>
      <c r="G58" s="261">
        <f>+SUM(G53:G57)</f>
        <v>28675.07</v>
      </c>
      <c r="H58" s="277"/>
      <c r="I58" s="262">
        <f>+SUM(I53:I57)</f>
        <v>37.456</v>
      </c>
      <c r="J58" s="261">
        <f>+SUM(J53:J57)</f>
        <v>105.49699999999999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8570.959</v>
      </c>
      <c r="P58" s="382">
        <f>+SUM(P53:P57)</f>
        <v>28780.567000000003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376.819</v>
      </c>
      <c r="G61" s="267">
        <f>+'Cash-Flow-2022-Leva'!G61/1000</f>
        <v>3907.069</v>
      </c>
      <c r="H61" s="277"/>
      <c r="I61" s="268">
        <f>+'Cash-Flow-2022-Leva'!I61/1000</f>
        <v>0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376.819</v>
      </c>
      <c r="P61" s="384">
        <f t="shared" si="6"/>
        <v>3907.069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0</v>
      </c>
      <c r="G62" s="267">
        <f>+'Cash-Flow-2022-Leva'!G62/1000</f>
        <v>29.808</v>
      </c>
      <c r="H62" s="277"/>
      <c r="I62" s="268">
        <f>+'Cash-Flow-2022-Leva'!I62/1000</f>
        <v>0</v>
      </c>
      <c r="J62" s="267">
        <f>+'Cash-Flow-2022-Leva'!J62/1000</f>
        <v>0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0</v>
      </c>
      <c r="P62" s="384">
        <f t="shared" si="6"/>
        <v>29.808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376.819</v>
      </c>
      <c r="G65" s="261">
        <f>+SUM(G60:G63)</f>
        <v>3936.877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376.819</v>
      </c>
      <c r="P65" s="382">
        <f>+SUM(P60:P63)</f>
        <v>3936.877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334.11</v>
      </c>
      <c r="G71" s="228">
        <f>+'Cash-Flow-2022-Leva'!G71/1000</f>
        <v>1315.7</v>
      </c>
      <c r="H71" s="277"/>
      <c r="I71" s="238">
        <f>+'Cash-Flow-2022-Leva'!I71/1000</f>
        <v>238.797</v>
      </c>
      <c r="J71" s="228">
        <f>+'Cash-Flow-2022-Leva'!J71/1000</f>
        <v>345.208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572.907</v>
      </c>
      <c r="P71" s="359">
        <f>+G71+J71+M71</f>
        <v>1660.9080000000001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334.11</v>
      </c>
      <c r="G73" s="261">
        <f>+SUM(G71:G72)</f>
        <v>1315.7</v>
      </c>
      <c r="H73" s="277"/>
      <c r="I73" s="262">
        <f>+SUM(I71:I72)</f>
        <v>238.797</v>
      </c>
      <c r="J73" s="261">
        <f>+SUM(J71:J72)</f>
        <v>345.208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572.907</v>
      </c>
      <c r="P73" s="382">
        <f>+SUM(P71:P72)</f>
        <v>1660.9080000000001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0</v>
      </c>
      <c r="G75" s="228">
        <f>+'Cash-Flow-2022-Leva'!G75/1000</f>
        <v>0</v>
      </c>
      <c r="H75" s="277"/>
      <c r="I75" s="238">
        <f>+'Cash-Flow-2022-Leva'!I75/1000</f>
        <v>0</v>
      </c>
      <c r="J75" s="228">
        <f>+'Cash-Flow-2022-Leva'!J75/1000</f>
        <v>0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9244.432</v>
      </c>
      <c r="G79" s="272">
        <f>+G58+G65+G69+G73+G77</f>
        <v>33927.647</v>
      </c>
      <c r="H79" s="277"/>
      <c r="I79" s="269">
        <f>+I58+I65+I69+I73+I77</f>
        <v>276.253</v>
      </c>
      <c r="J79" s="272">
        <f>+J58+J65+J69+J73+J77</f>
        <v>450.70500000000004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9520.685</v>
      </c>
      <c r="P79" s="392">
        <f>+P58+P65+P69+P73+P77</f>
        <v>34378.352000000006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4032.645</v>
      </c>
      <c r="G81" s="255">
        <f>+'Cash-Flow-2022-Leva'!G81/1000</f>
        <v>24790.127</v>
      </c>
      <c r="H81" s="277"/>
      <c r="I81" s="256">
        <f>+'Cash-Flow-2022-Leva'!I81/1000</f>
        <v>0</v>
      </c>
      <c r="J81" s="255">
        <f>+'Cash-Flow-2022-Leva'!J81/1000</f>
        <v>673.467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4032.645</v>
      </c>
      <c r="P81" s="378">
        <f>+G81+J81+M81</f>
        <v>25463.594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4032.645</v>
      </c>
      <c r="G83" s="270">
        <f>+G81+G82</f>
        <v>24790.127</v>
      </c>
      <c r="H83" s="277"/>
      <c r="I83" s="271">
        <f>+I81+I82</f>
        <v>0</v>
      </c>
      <c r="J83" s="270">
        <f>+J81+J82</f>
        <v>673.467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4032.645</v>
      </c>
      <c r="P83" s="387">
        <f>+P81+P82</f>
        <v>25463.594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7"/>
      <c r="D84" s="827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-4982.036</v>
      </c>
      <c r="G85" s="291">
        <f>+G50-G79+G83</f>
        <v>-8055.220999999998</v>
      </c>
      <c r="H85" s="277"/>
      <c r="I85" s="292">
        <f>+I50-I79+I83</f>
        <v>-276.654</v>
      </c>
      <c r="J85" s="291">
        <f>+J50-J79+J83</f>
        <v>402.27099999999996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-5258.689999999999</v>
      </c>
      <c r="P85" s="389">
        <f>+P50-P79+P83</f>
        <v>-7652.950000000008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4982.036</v>
      </c>
      <c r="G86" s="293">
        <f>+G103+G122+G129-G134</f>
        <v>8055.220999999999</v>
      </c>
      <c r="H86" s="277"/>
      <c r="I86" s="294">
        <f>+I103+I122+I129-I134</f>
        <v>276.654</v>
      </c>
      <c r="J86" s="293">
        <f>+J103+J122+J129-J134</f>
        <v>-402.271</v>
      </c>
      <c r="K86" s="277"/>
      <c r="L86" s="294">
        <f>+L103+L122+L129-L134</f>
        <v>4.6629367034256575E-15</v>
      </c>
      <c r="M86" s="293">
        <f>+M103+M122+M129-M134</f>
        <v>0</v>
      </c>
      <c r="N86" s="465"/>
      <c r="O86" s="390">
        <f>+O103+O122+O129-O134</f>
        <v>5258.69</v>
      </c>
      <c r="P86" s="391">
        <f>+P103+P122+P129-P134</f>
        <v>7652.949999999999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279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0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2.374</v>
      </c>
      <c r="G100" s="267">
        <f>+'Cash-Flow-2022-Leva'!G100/1000</f>
        <v>-0.784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2.374</v>
      </c>
      <c r="P100" s="384">
        <f>+G100+J100+M100</f>
        <v>-0.784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2.374</v>
      </c>
      <c r="G101" s="235">
        <f>+SUM(G99:G100)</f>
        <v>-0.784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2.374</v>
      </c>
      <c r="P101" s="363">
        <f>+SUM(P99:P100)</f>
        <v>-0.784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2.374</v>
      </c>
      <c r="G103" s="257">
        <f>+G91+G97+G101</f>
        <v>-0.784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2.374</v>
      </c>
      <c r="P103" s="380">
        <f>+P91+P97+P101</f>
        <v>-0.784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0</v>
      </c>
      <c r="G118" s="228">
        <f>+'Cash-Flow-2022-Leva'!G118/1000</f>
        <v>0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-1.623</v>
      </c>
      <c r="M118" s="228">
        <f>+'Cash-Flow-2022-Leva'!M118/1000</f>
        <v>45.161</v>
      </c>
      <c r="N118" s="465"/>
      <c r="O118" s="366">
        <f>+F118+I118+L118</f>
        <v>-1.623</v>
      </c>
      <c r="P118" s="359">
        <f>+G118+J118+M118</f>
        <v>45.161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</v>
      </c>
      <c r="G119" s="267">
        <f>+'Cash-Flow-2022-Leva'!G119/1000</f>
        <v>0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-1.623</v>
      </c>
      <c r="M120" s="261">
        <f>+SUM(M118:M119)</f>
        <v>45.161</v>
      </c>
      <c r="N120" s="465"/>
      <c r="O120" s="381">
        <f>+SUM(O118:O119)</f>
        <v>-1.623</v>
      </c>
      <c r="P120" s="382">
        <f>+SUM(P118:P119)</f>
        <v>45.161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-1.623</v>
      </c>
      <c r="M122" s="272">
        <f>+M108+M112+M116+M120</f>
        <v>45.161</v>
      </c>
      <c r="N122" s="465"/>
      <c r="O122" s="385">
        <f>+O108+O112+O116+O120</f>
        <v>-1.623</v>
      </c>
      <c r="P122" s="392">
        <f>+P108+P112+P116+P120</f>
        <v>45.161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-276.654</v>
      </c>
      <c r="G125" s="267">
        <f>+'Cash-Flow-2022-Leva'!G125/1000</f>
        <v>402.269</v>
      </c>
      <c r="H125" s="277"/>
      <c r="I125" s="268">
        <f>+'Cash-Flow-2022-Leva'!I125/1000</f>
        <v>276.654</v>
      </c>
      <c r="J125" s="267">
        <f>+'Cash-Flow-2022-Leva'!J125/1000</f>
        <v>-402.271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0</v>
      </c>
      <c r="P125" s="384">
        <f t="shared" si="8"/>
        <v>-0.0020000000000095497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-17.748</v>
      </c>
      <c r="G126" s="267">
        <f>+'Cash-Flow-2022-Leva'!G126/1000</f>
        <v>0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-17.748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283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-294.402</v>
      </c>
      <c r="G129" s="270">
        <f>+SUM(G124,G125,G126,G128)</f>
        <v>402.269</v>
      </c>
      <c r="H129" s="277"/>
      <c r="I129" s="271">
        <f>+SUM(I124,I125,I126,I128)</f>
        <v>276.654</v>
      </c>
      <c r="J129" s="270">
        <f>+SUM(J124,J125,J126,J128)</f>
        <v>-402.271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-17.748</v>
      </c>
      <c r="P129" s="387">
        <f>+SUM(P124,P125,P126,P128)</f>
        <v>-0.0020000000000095497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11792.601</v>
      </c>
      <c r="G131" s="255">
        <f>+'Cash-Flow-2022-Leva'!G131/1000</f>
        <v>19446.337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127.944</v>
      </c>
      <c r="M131" s="255">
        <f>+'Cash-Flow-2022-Leva'!M131/1000</f>
        <v>82.783</v>
      </c>
      <c r="N131" s="465"/>
      <c r="O131" s="365">
        <f aca="true" t="shared" si="9" ref="O131:P133">+F131+I131+L131</f>
        <v>11920.545</v>
      </c>
      <c r="P131" s="378">
        <f t="shared" si="9"/>
        <v>19529.12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293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0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6518.537</v>
      </c>
      <c r="G133" s="267">
        <f>+'Cash-Flow-2022-Leva'!G133/1000</f>
        <v>11792.601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126.321</v>
      </c>
      <c r="M133" s="267">
        <f>+'Cash-Flow-2022-Leva'!M133/1000</f>
        <v>127.944</v>
      </c>
      <c r="N133" s="465"/>
      <c r="O133" s="361">
        <f t="shared" si="9"/>
        <v>6644.858</v>
      </c>
      <c r="P133" s="384">
        <f t="shared" si="9"/>
        <v>11920.545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-5274.064</v>
      </c>
      <c r="G134" s="275">
        <f>+G133-G131-G132</f>
        <v>-7653.735999999999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-1.6230000000000047</v>
      </c>
      <c r="M134" s="275">
        <f>+M133-M131-M132</f>
        <v>45.161</v>
      </c>
      <c r="N134" s="465"/>
      <c r="O134" s="394">
        <f>+O133-O131-O132</f>
        <v>-5275.687</v>
      </c>
      <c r="P134" s="395">
        <f>+P133-P131-P132</f>
        <v>-7608.574999999999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6"/>
      <c r="D135" s="826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296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291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0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299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292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324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303</v>
      </c>
      <c r="C142" s="536"/>
      <c r="D142" s="537"/>
      <c r="E142" s="277"/>
      <c r="F142" s="276">
        <f>+F134+F140</f>
        <v>-5274.064</v>
      </c>
      <c r="G142" s="275">
        <f>+G134+G140</f>
        <v>-7653.735999999999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-1.6230000000000047</v>
      </c>
      <c r="M142" s="539">
        <f>+M134+M140</f>
        <v>45.161</v>
      </c>
      <c r="N142" s="465"/>
      <c r="O142" s="563">
        <f>+O134+O140</f>
        <v>-5275.687</v>
      </c>
      <c r="P142" s="564">
        <f>+P134+P140</f>
        <v>-7608.574999999999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11042022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274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275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272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273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322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321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Росица Фидинска</cp:lastModifiedBy>
  <cp:lastPrinted>2022-04-11T12:43:57Z</cp:lastPrinted>
  <dcterms:created xsi:type="dcterms:W3CDTF">2015-12-01T07:17:04Z</dcterms:created>
  <dcterms:modified xsi:type="dcterms:W3CDTF">2022-04-11T12:45:22Z</dcterms:modified>
  <cp:category/>
  <cp:version/>
  <cp:contentType/>
  <cp:contentStatus/>
</cp:coreProperties>
</file>