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0836" activeTab="2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'Cash-Flow-2022'!$B$1:$P$160</definedName>
    <definedName name="_xlnm.Print_Area" localSheetId="1">'Cash-Flow-2022-Leva'!$B$1:$Q$171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<sst xmlns="http://schemas.openxmlformats.org/spreadsheetml/2006/main" count="673" uniqueCount="463">
  <si>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</si>
  <si>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</si>
  <si>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</si>
  <si>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</si>
  <si>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</si>
  <si>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</si>
  <si>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</si>
  <si>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</si>
  <si>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</si>
  <si>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</si>
  <si>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</si>
  <si>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</si>
  <si>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</si>
  <si>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</si>
  <si>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</si>
  <si>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</si>
  <si>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</si>
  <si>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</si>
  <si>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</si>
  <si>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</si>
  <si>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</si>
  <si>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</si>
  <si>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</si>
  <si>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</si>
  <si>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</si>
  <si>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</si>
  <si>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</si>
  <si>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</si>
  <si>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</si>
  <si>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</si>
  <si>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</si>
  <si>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</si>
  <si>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</si>
  <si>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</si>
  <si>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</si>
  <si>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</si>
  <si>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</si>
  <si>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</si>
  <si>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</si>
  <si>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</si>
  <si>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</si>
  <si>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</si>
  <si>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</si>
  <si>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</si>
  <si>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</si>
  <si>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</si>
  <si>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</si>
  <si>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</si>
  <si>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</si>
  <si>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</si>
  <si>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</si>
  <si>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</si>
  <si>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</si>
  <si>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</si>
  <si>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</si>
  <si>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</si>
  <si>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</si>
  <si>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</si>
  <si>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</si>
  <si>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</si>
  <si>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</si>
  <si>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</si>
  <si>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</si>
  <si>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</si>
  <si>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</si>
  <si>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</si>
  <si>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</si>
  <si>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</si>
  <si>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</si>
  <si>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</si>
  <si>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</si>
  <si>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</si>
  <si>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</si>
  <si>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</si>
  <si>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</si>
  <si>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</si>
  <si>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</si>
  <si>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</si>
  <si>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</si>
  <si>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</si>
  <si>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</si>
  <si>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</si>
  <si>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</si>
  <si>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</si>
  <si>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</si>
  <si>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</si>
  <si>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</si>
  <si>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</si>
  <si>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</si>
  <si>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</si>
  <si>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</si>
  <si>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</si>
  <si>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</si>
  <si>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</si>
  <si>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</si>
  <si>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</si>
  <si>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</si>
  <si>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</si>
  <si>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</si>
  <si>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</si>
  <si>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</si>
  <si>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</si>
  <si>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</si>
  <si>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</si>
  <si>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</si>
  <si>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</si>
  <si>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</si>
  <si>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</si>
  <si>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</si>
  <si>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</si>
  <si>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</si>
  <si>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</si>
  <si>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</si>
  <si>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</si>
  <si>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</si>
  <si>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</si>
  <si>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</si>
  <si>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</si>
  <si>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</si>
  <si>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</si>
  <si>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</si>
  <si>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</si>
  <si>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</si>
  <si>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</si>
  <si>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</si>
  <si>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</si>
  <si>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</si>
  <si>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</si>
  <si>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</si>
  <si>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</si>
  <si>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</si>
  <si>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</si>
  <si>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</si>
  <si>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</si>
  <si>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</si>
  <si>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</si>
  <si>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</si>
  <si>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</si>
  <si>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</si>
  <si>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</si>
  <si>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</si>
  <si>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</si>
  <si>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</si>
  <si>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</si>
  <si>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</si>
  <si>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</si>
  <si>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</si>
  <si>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</si>
  <si>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</si>
  <si>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</si>
  <si>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</si>
  <si>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</si>
  <si>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</si>
  <si>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</si>
  <si>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</si>
  <si>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</si>
  <si>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</si>
  <si>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</si>
  <si>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</si>
  <si>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</si>
  <si>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</si>
  <si>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</si>
  <si>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</si>
  <si>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</si>
  <si>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</si>
  <si>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</si>
  <si>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</si>
  <si>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</si>
  <si>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</si>
  <si>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</si>
  <si>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</si>
  <si>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</si>
  <si>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</si>
  <si>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</si>
  <si>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</si>
  <si>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</si>
  <si>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</si>
  <si>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</si>
  <si>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</si>
  <si>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</si>
  <si>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</si>
  <si>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</si>
  <si>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</si>
  <si>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</si>
  <si>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</si>
  <si>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</si>
  <si>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</si>
  <si>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</si>
  <si>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</si>
  <si>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</si>
  <si>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</si>
  <si>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</si>
  <si>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</si>
  <si>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</si>
  <si>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</si>
  <si>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</si>
  <si>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</si>
  <si>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</si>
  <si>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</si>
  <si>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</si>
  <si>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</si>
  <si>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</si>
  <si>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</si>
  <si>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</si>
  <si>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</si>
  <si>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</si>
  <si>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</si>
  <si>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</si>
  <si>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</si>
  <si>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</si>
  <si>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</si>
  <si>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</si>
  <si>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</si>
  <si>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</si>
  <si>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</si>
  <si>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</si>
  <si>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</si>
  <si>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</si>
  <si>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</si>
  <si>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</si>
  <si>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</si>
  <si>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</si>
  <si>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</si>
  <si>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</si>
  <si>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</si>
  <si>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</si>
  <si>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</si>
  <si>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</si>
  <si>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</si>
  <si>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</si>
  <si>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</si>
  <si>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</si>
  <si>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</si>
  <si>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</si>
  <si>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</si>
  <si>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</si>
  <si>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</si>
  <si>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</si>
  <si>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</si>
  <si>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</si>
  <si>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</si>
  <si>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</si>
  <si>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</si>
  <si>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</si>
  <si>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</si>
  <si>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</si>
  <si>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</si>
  <si>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</si>
  <si>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</si>
  <si>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</si>
  <si>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</si>
  <si>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</si>
  <si>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</si>
  <si>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</si>
  <si>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</si>
  <si>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</si>
  <si>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</si>
  <si>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</si>
  <si>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</si>
  <si>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</si>
  <si>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</si>
  <si>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</si>
  <si>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</si>
  <si>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</si>
  <si>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</si>
  <si>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</si>
  <si>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</si>
  <si>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</si>
  <si>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</si>
  <si>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</si>
  <si>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</si>
  <si>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</si>
  <si>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</si>
  <si>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</si>
  <si>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</si>
  <si>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</si>
  <si>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</si>
  <si>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</si>
  <si>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</si>
  <si>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</si>
  <si>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</si>
  <si>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</si>
  <si>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</si>
  <si>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</si>
  <si>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</si>
  <si>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</si>
  <si>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</si>
  <si>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</si>
  <si>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</si>
  <si>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</si>
  <si>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</si>
  <si>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</si>
  <si>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</si>
  <si>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</si>
  <si>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</si>
  <si>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</si>
  <si>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</si>
  <si>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</si>
  <si>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</si>
  <si>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</si>
  <si>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</si>
  <si>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</si>
  <si>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</si>
  <si>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</si>
  <si>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</si>
  <si>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</si>
  <si>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</si>
  <si>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</si>
  <si>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</si>
  <si>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</si>
  <si>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</si>
  <si>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</si>
  <si>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</si>
  <si>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</si>
  <si>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</si>
  <si>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</si>
  <si>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</si>
  <si>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</si>
  <si>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</si>
  <si>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</si>
  <si>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</si>
  <si>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</si>
  <si>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</si>
  <si>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</si>
  <si>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</si>
  <si>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</si>
  <si>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</si>
  <si>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</si>
  <si>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</si>
  <si>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</si>
  <si>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</si>
  <si>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</si>
  <si>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</si>
  <si>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</si>
  <si>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</si>
  <si>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</si>
  <si>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</si>
  <si>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</si>
  <si>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</si>
  <si>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</si>
  <si>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</si>
  <si>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</si>
  <si>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</si>
  <si>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</si>
  <si>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</si>
  <si>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</si>
  <si>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</si>
  <si>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</si>
  <si>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</si>
  <si>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</si>
  <si>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</si>
  <si>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</si>
  <si>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</si>
  <si>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</si>
  <si>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</si>
  <si>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</si>
  <si>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</si>
  <si>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</si>
  <si>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</si>
  <si>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</si>
  <si>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</si>
  <si>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</si>
  <si>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</si>
  <si>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</si>
  <si>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</si>
  <si>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</si>
  <si>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</si>
  <si>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</si>
  <si>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</si>
  <si>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</si>
  <si>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</si>
  <si>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</si>
  <si>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</si>
  <si>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</si>
  <si>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</si>
  <si>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</si>
  <si>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</si>
  <si>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</si>
  <si>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</si>
  <si>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</si>
  <si>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</si>
  <si>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</si>
  <si>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</si>
  <si>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</si>
  <si>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</si>
  <si>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</si>
  <si>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</si>
  <si>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</si>
  <si>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</si>
  <si>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</si>
  <si>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</si>
  <si>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</si>
  <si>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</si>
  <si>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</si>
  <si>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</si>
  <si>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</si>
  <si>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</si>
  <si>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</si>
  <si>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</si>
  <si>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</si>
  <si>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</si>
  <si>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</si>
  <si>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</si>
  <si>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</si>
  <si>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</si>
  <si>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</si>
  <si>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</si>
  <si>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</si>
  <si>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</si>
  <si>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</si>
  <si>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</si>
  <si>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</si>
  <si>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</si>
  <si>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</si>
  <si>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</si>
  <si>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</si>
  <si>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</si>
  <si>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</si>
  <si>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</si>
  <si>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</si>
  <si>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</si>
  <si>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</si>
  <si>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</si>
  <si>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</si>
  <si>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</si>
  <si>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</si>
  <si>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</si>
  <si>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</si>
  <si>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</si>
  <si>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</si>
  <si>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</si>
  <si>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</si>
  <si>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</si>
  <si>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</si>
  <si>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</si>
  <si>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</si>
  <si>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</si>
  <si>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</si>
  <si>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</si>
  <si>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</si>
  <si>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</si>
  <si>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</si>
  <si>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</si>
  <si>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</si>
  <si>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</si>
  <si>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</si>
  <si>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</si>
  <si>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</si>
  <si>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</si>
  <si>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</si>
  <si>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</si>
  <si>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</si>
  <si>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</si>
  <si>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</si>
  <si>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</si>
  <si>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</si>
  <si>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</si>
  <si>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</si>
  <si>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</si>
  <si>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</si>
  <si>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Подп.                                                       Илия Христов</t>
  </si>
  <si>
    <t>Бриг.генерал                                             Иван Маламов</t>
  </si>
  <si>
    <t>НВУ "ВАСИЛ ЛЕВСКИ" ГР. ВЕЛИКО ТЪРНОВО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</si>
</sst>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27" borderId="2" applyNumberFormat="0" applyAlignment="0" applyProtection="0"/>
    <xf numFmtId="0" fontId="137" fillId="28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2" fillId="29" borderId="6" applyNumberFormat="0" applyAlignment="0" applyProtection="0"/>
    <xf numFmtId="0" fontId="143" fillId="29" borderId="2" applyNumberFormat="0" applyAlignment="0" applyProtection="0"/>
    <xf numFmtId="0" fontId="144" fillId="30" borderId="7" applyNumberFormat="0" applyAlignment="0" applyProtection="0"/>
    <xf numFmtId="0" fontId="145" fillId="31" borderId="0" applyNumberFormat="0" applyBorder="0" applyAlignment="0" applyProtection="0"/>
    <xf numFmtId="0" fontId="146" fillId="32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0" fillId="0" borderId="8" applyNumberFormat="0" applyFill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3" fillId="26" borderId="0" xfId="38" applyFont="1" applyFill="1" applyAlignment="1" applyProtection="1">
      <alignment horizontal="right"/>
      <protection/>
    </xf>
    <xf numFmtId="0" fontId="154" fillId="26" borderId="0" xfId="38" applyFont="1" applyFill="1" applyBorder="1" applyAlignment="1" applyProtection="1">
      <alignment horizontal="center"/>
      <protection/>
    </xf>
    <xf numFmtId="174" fontId="155" fillId="26" borderId="0" xfId="41" applyNumberFormat="1" applyFont="1" applyFill="1" applyAlignment="1" applyProtection="1">
      <alignment/>
      <protection/>
    </xf>
    <xf numFmtId="0" fontId="153" fillId="26" borderId="0" xfId="33" applyFont="1" applyFill="1" applyAlignment="1" applyProtection="1" quotePrefix="1">
      <alignment/>
      <protection/>
    </xf>
    <xf numFmtId="0" fontId="155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6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5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0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8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5" fillId="40" borderId="25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9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1" applyNumberFormat="1" applyFont="1" applyFill="1" applyAlignment="1" applyProtection="1">
      <alignment/>
      <protection/>
    </xf>
    <xf numFmtId="182" fontId="14" fillId="37" borderId="0" xfId="40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6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26" borderId="27" xfId="0" applyNumberFormat="1" applyFont="1" applyFill="1" applyBorder="1" applyAlignment="1" applyProtection="1">
      <alignment horizontal="center"/>
      <protection/>
    </xf>
    <xf numFmtId="174" fontId="12" fillId="26" borderId="27" xfId="0" applyNumberFormat="1" applyFont="1" applyFill="1" applyBorder="1" applyAlignment="1" applyProtection="1">
      <alignment horizontal="center"/>
      <protection/>
    </xf>
    <xf numFmtId="174" fontId="34" fillId="42" borderId="27" xfId="0" applyNumberFormat="1" applyFont="1" applyFill="1" applyBorder="1" applyAlignment="1" applyProtection="1">
      <alignment horizontal="center"/>
      <protection locked="0"/>
    </xf>
    <xf numFmtId="0" fontId="2" fillId="26" borderId="28" xfId="0" applyFont="1" applyFill="1" applyBorder="1" applyAlignment="1" applyProtection="1">
      <alignment horizontal="right"/>
      <protection/>
    </xf>
    <xf numFmtId="0" fontId="11" fillId="26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0" xfId="41" applyNumberFormat="1" applyFont="1" applyFill="1" applyBorder="1" applyAlignment="1" applyProtection="1">
      <alignment/>
      <protection/>
    </xf>
    <xf numFmtId="38" fontId="8" fillId="33" borderId="30" xfId="41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41" applyNumberFormat="1" applyFont="1" applyFill="1" applyBorder="1" applyAlignment="1" applyProtection="1">
      <alignment/>
      <protection/>
    </xf>
    <xf numFmtId="38" fontId="9" fillId="43" borderId="30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0" xfId="41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5" borderId="42" xfId="41" applyNumberFormat="1" applyFont="1" applyFill="1" applyBorder="1" applyAlignment="1" applyProtection="1">
      <alignment/>
      <protection/>
    </xf>
    <xf numFmtId="38" fontId="8" fillId="45" borderId="43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8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41" applyNumberFormat="1" applyFont="1" applyFill="1" applyBorder="1" applyAlignment="1" applyProtection="1">
      <alignment/>
      <protection/>
    </xf>
    <xf numFmtId="38" fontId="24" fillId="43" borderId="54" xfId="41" applyNumberFormat="1" applyFont="1" applyFill="1" applyBorder="1" applyAlignment="1" applyProtection="1">
      <alignment/>
      <protection/>
    </xf>
    <xf numFmtId="38" fontId="24" fillId="43" borderId="47" xfId="41" applyNumberFormat="1" applyFont="1" applyFill="1" applyBorder="1" applyAlignment="1" applyProtection="1">
      <alignment/>
      <protection/>
    </xf>
    <xf numFmtId="38" fontId="24" fillId="43" borderId="48" xfId="41" applyNumberFormat="1" applyFont="1" applyFill="1" applyBorder="1" applyAlignment="1" applyProtection="1">
      <alignment/>
      <protection/>
    </xf>
    <xf numFmtId="38" fontId="24" fillId="43" borderId="49" xfId="41" applyNumberFormat="1" applyFont="1" applyFill="1" applyBorder="1" applyAlignment="1" applyProtection="1">
      <alignment/>
      <protection/>
    </xf>
    <xf numFmtId="38" fontId="24" fillId="43" borderId="50" xfId="41" applyNumberFormat="1" applyFont="1" applyFill="1" applyBorder="1" applyAlignment="1" applyProtection="1">
      <alignment/>
      <protection/>
    </xf>
    <xf numFmtId="38" fontId="8" fillId="33" borderId="55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2" xfId="41" applyNumberFormat="1" applyFont="1" applyFill="1" applyBorder="1" applyAlignment="1" applyProtection="1">
      <alignment/>
      <protection/>
    </xf>
    <xf numFmtId="38" fontId="24" fillId="43" borderId="43" xfId="41" applyNumberFormat="1" applyFont="1" applyFill="1" applyBorder="1" applyAlignment="1" applyProtection="1">
      <alignment/>
      <protection/>
    </xf>
    <xf numFmtId="38" fontId="24" fillId="43" borderId="44" xfId="41" applyNumberFormat="1" applyFont="1" applyFill="1" applyBorder="1" applyAlignment="1" applyProtection="1">
      <alignment/>
      <protection/>
    </xf>
    <xf numFmtId="38" fontId="9" fillId="46" borderId="56" xfId="41" applyNumberFormat="1" applyFont="1" applyFill="1" applyBorder="1" applyAlignment="1" applyProtection="1">
      <alignment/>
      <protection/>
    </xf>
    <xf numFmtId="38" fontId="9" fillId="46" borderId="57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26" borderId="43" xfId="0" applyFont="1" applyFill="1" applyBorder="1" applyAlignment="1" applyProtection="1">
      <alignment horizontal="left"/>
      <protection/>
    </xf>
    <xf numFmtId="183" fontId="162" fillId="33" borderId="27" xfId="0" applyNumberFormat="1" applyFont="1" applyFill="1" applyBorder="1" applyAlignment="1" applyProtection="1">
      <alignment horizontal="center"/>
      <protection locked="0"/>
    </xf>
    <xf numFmtId="183" fontId="162" fillId="33" borderId="45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 horizontal="right"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38" fontId="15" fillId="33" borderId="61" xfId="41" applyNumberFormat="1" applyFont="1" applyFill="1" applyBorder="1" applyAlignment="1" applyProtection="1">
      <alignment/>
      <protection/>
    </xf>
    <xf numFmtId="38" fontId="8" fillId="33" borderId="62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8" fillId="43" borderId="55" xfId="41" applyNumberFormat="1" applyFont="1" applyFill="1" applyBorder="1" applyAlignment="1" applyProtection="1">
      <alignment/>
      <protection/>
    </xf>
    <xf numFmtId="38" fontId="9" fillId="43" borderId="62" xfId="41" applyNumberFormat="1" applyFont="1" applyFill="1" applyBorder="1" applyAlignment="1" applyProtection="1">
      <alignment/>
      <protection/>
    </xf>
    <xf numFmtId="38" fontId="9" fillId="43" borderId="59" xfId="41" applyNumberFormat="1" applyFont="1" applyFill="1" applyBorder="1" applyAlignment="1" applyProtection="1">
      <alignment/>
      <protection/>
    </xf>
    <xf numFmtId="38" fontId="9" fillId="43" borderId="63" xfId="41" applyNumberFormat="1" applyFont="1" applyFill="1" applyBorder="1" applyAlignment="1" applyProtection="1">
      <alignment/>
      <protection/>
    </xf>
    <xf numFmtId="38" fontId="24" fillId="43" borderId="51" xfId="41" applyNumberFormat="1" applyFont="1" applyFill="1" applyBorder="1" applyAlignment="1" applyProtection="1">
      <alignment/>
      <protection/>
    </xf>
    <xf numFmtId="38" fontId="24" fillId="43" borderId="59" xfId="41" applyNumberFormat="1" applyFont="1" applyFill="1" applyBorder="1" applyAlignment="1" applyProtection="1">
      <alignment/>
      <protection/>
    </xf>
    <xf numFmtId="38" fontId="24" fillId="43" borderId="60" xfId="41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41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41" applyNumberFormat="1" applyFont="1" applyFill="1" applyBorder="1" applyAlignment="1" applyProtection="1">
      <alignment/>
      <protection/>
    </xf>
    <xf numFmtId="38" fontId="163" fillId="46" borderId="63" xfId="41" applyNumberFormat="1" applyFont="1" applyFill="1" applyBorder="1" applyAlignment="1" applyProtection="1">
      <alignment/>
      <protection/>
    </xf>
    <xf numFmtId="38" fontId="9" fillId="33" borderId="63" xfId="41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4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4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4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4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4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4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4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3" fillId="33" borderId="51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8" fillId="43" borderId="55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2" xfId="41" applyNumberFormat="1" applyFont="1" applyFill="1" applyBorder="1" applyAlignment="1" applyProtection="1">
      <alignment horizontal="center"/>
      <protection/>
    </xf>
    <xf numFmtId="38" fontId="9" fillId="43" borderId="62" xfId="41" applyNumberFormat="1" applyFont="1" applyFill="1" applyBorder="1" applyAlignment="1" applyProtection="1">
      <alignment horizontal="center"/>
      <protection/>
    </xf>
    <xf numFmtId="38" fontId="9" fillId="43" borderId="45" xfId="41" applyNumberFormat="1" applyFont="1" applyFill="1" applyBorder="1" applyAlignment="1" applyProtection="1">
      <alignment horizontal="center"/>
      <protection/>
    </xf>
    <xf numFmtId="38" fontId="9" fillId="43" borderId="46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3" xfId="41" applyNumberFormat="1" applyFont="1" applyFill="1" applyBorder="1" applyAlignment="1" applyProtection="1">
      <alignment horizontal="center"/>
      <protection/>
    </xf>
    <xf numFmtId="38" fontId="9" fillId="43" borderId="56" xfId="41" applyNumberFormat="1" applyFont="1" applyFill="1" applyBorder="1" applyAlignment="1" applyProtection="1">
      <alignment horizontal="center"/>
      <protection/>
    </xf>
    <xf numFmtId="38" fontId="9" fillId="43" borderId="57" xfId="41" applyNumberFormat="1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38" fontId="24" fillId="43" borderId="42" xfId="41" applyNumberFormat="1" applyFont="1" applyFill="1" applyBorder="1" applyAlignment="1" applyProtection="1">
      <alignment horizontal="center"/>
      <protection/>
    </xf>
    <xf numFmtId="38" fontId="24" fillId="43" borderId="43" xfId="41" applyNumberFormat="1" applyFont="1" applyFill="1" applyBorder="1" applyAlignment="1" applyProtection="1">
      <alignment horizontal="center"/>
      <protection/>
    </xf>
    <xf numFmtId="38" fontId="24" fillId="43" borderId="44" xfId="41" applyNumberFormat="1" applyFont="1" applyFill="1" applyBorder="1" applyAlignment="1" applyProtection="1">
      <alignment horizontal="center"/>
      <protection/>
    </xf>
    <xf numFmtId="38" fontId="8" fillId="33" borderId="55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2" xfId="41" applyNumberFormat="1" applyFont="1" applyFill="1" applyBorder="1" applyAlignment="1" applyProtection="1">
      <alignment horizontal="center"/>
      <protection/>
    </xf>
    <xf numFmtId="3" fontId="11" fillId="33" borderId="63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3" fontId="11" fillId="33" borderId="57" xfId="36" applyNumberFormat="1" applyFont="1" applyFill="1" applyBorder="1" applyAlignment="1" applyProtection="1">
      <alignment horizontal="center"/>
      <protection/>
    </xf>
    <xf numFmtId="0" fontId="5" fillId="39" borderId="67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0" fontId="5" fillId="39" borderId="37" xfId="36" applyFont="1" applyFill="1" applyBorder="1" applyAlignment="1" applyProtection="1">
      <alignment horizontal="left"/>
      <protection/>
    </xf>
    <xf numFmtId="174" fontId="5" fillId="39" borderId="66" xfId="36" applyNumberFormat="1" applyFont="1" applyFill="1" applyBorder="1" applyAlignment="1" applyProtection="1">
      <alignment horizontal="left"/>
      <protection/>
    </xf>
    <xf numFmtId="174" fontId="5" fillId="39" borderId="38" xfId="36" applyNumberFormat="1" applyFont="1" applyFill="1" applyBorder="1" applyAlignment="1" applyProtection="1">
      <alignment horizontal="left"/>
      <protection/>
    </xf>
    <xf numFmtId="174" fontId="5" fillId="39" borderId="39" xfId="36" applyNumberFormat="1" applyFont="1" applyFill="1" applyBorder="1" applyAlignment="1" applyProtection="1">
      <alignment horizontal="left"/>
      <protection/>
    </xf>
    <xf numFmtId="38" fontId="15" fillId="33" borderId="61" xfId="41" applyNumberFormat="1" applyFont="1" applyFill="1" applyBorder="1" applyAlignment="1" applyProtection="1">
      <alignment horizontal="left"/>
      <protection/>
    </xf>
    <xf numFmtId="38" fontId="15" fillId="33" borderId="30" xfId="41" applyNumberFormat="1" applyFont="1" applyFill="1" applyBorder="1" applyAlignment="1" applyProtection="1">
      <alignment horizontal="left"/>
      <protection/>
    </xf>
    <xf numFmtId="38" fontId="8" fillId="33" borderId="62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46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30" xfId="41" applyNumberFormat="1" applyFont="1" applyFill="1" applyBorder="1" applyAlignment="1" applyProtection="1">
      <alignment horizontal="left"/>
      <protection/>
    </xf>
    <xf numFmtId="0" fontId="16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66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26" borderId="82" xfId="0" applyNumberFormat="1" applyFont="1" applyFill="1" applyBorder="1" applyAlignment="1" applyProtection="1">
      <alignment/>
      <protection/>
    </xf>
    <xf numFmtId="184" fontId="3" fillId="26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9" fillId="39" borderId="102" xfId="0" applyNumberFormat="1" applyFont="1" applyFill="1" applyBorder="1" applyAlignment="1" applyProtection="1" quotePrefix="1">
      <alignment horizontal="center"/>
      <protection/>
    </xf>
    <xf numFmtId="191" fontId="165" fillId="41" borderId="102" xfId="0" applyNumberFormat="1" applyFont="1" applyFill="1" applyBorder="1" applyAlignment="1" applyProtection="1" quotePrefix="1">
      <alignment horizontal="center"/>
      <protection/>
    </xf>
    <xf numFmtId="191" fontId="166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7" fillId="38" borderId="104" xfId="0" applyNumberFormat="1" applyFont="1" applyFill="1" applyBorder="1" applyAlignment="1" applyProtection="1">
      <alignment horizontal="center"/>
      <protection/>
    </xf>
    <xf numFmtId="182" fontId="167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4" fillId="43" borderId="108" xfId="0" applyNumberFormat="1" applyFont="1" applyFill="1" applyBorder="1" applyAlignment="1" applyProtection="1">
      <alignment/>
      <protection/>
    </xf>
    <xf numFmtId="184" fontId="34" fillId="43" borderId="92" xfId="0" applyNumberFormat="1" applyFont="1" applyFill="1" applyBorder="1" applyAlignment="1" applyProtection="1">
      <alignment/>
      <protection/>
    </xf>
    <xf numFmtId="184" fontId="34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4" fillId="43" borderId="111" xfId="0" applyNumberFormat="1" applyFont="1" applyFill="1" applyBorder="1" applyAlignment="1" applyProtection="1">
      <alignment/>
      <protection/>
    </xf>
    <xf numFmtId="184" fontId="12" fillId="43" borderId="110" xfId="36" applyNumberFormat="1" applyFont="1" applyFill="1" applyBorder="1" applyAlignment="1" applyProtection="1">
      <alignment/>
      <protection/>
    </xf>
    <xf numFmtId="0" fontId="169" fillId="48" borderId="0" xfId="37" applyFont="1" applyFill="1" applyBorder="1" applyAlignment="1" applyProtection="1">
      <alignment horizontal="center"/>
      <protection/>
    </xf>
    <xf numFmtId="174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70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70" fillId="35" borderId="0" xfId="40" applyFont="1" applyFill="1" applyBorder="1" applyAlignment="1" applyProtection="1">
      <alignment/>
      <protection/>
    </xf>
    <xf numFmtId="0" fontId="169" fillId="33" borderId="0" xfId="37" applyFont="1" applyFill="1" applyBorder="1" applyAlignment="1" applyProtection="1">
      <alignment horizontal="center"/>
      <protection/>
    </xf>
    <xf numFmtId="172" fontId="58" fillId="50" borderId="27" xfId="40" applyNumberFormat="1" applyFont="1" applyFill="1" applyBorder="1" applyAlignment="1" applyProtection="1">
      <alignment horizontal="center" vertical="center"/>
      <protection locked="0"/>
    </xf>
    <xf numFmtId="174" fontId="153" fillId="26" borderId="0" xfId="41" applyNumberFormat="1" applyFont="1" applyFill="1" applyAlignment="1" applyProtection="1">
      <alignment/>
      <protection/>
    </xf>
    <xf numFmtId="0" fontId="155" fillId="35" borderId="0" xfId="40" applyFont="1" applyFill="1" applyBorder="1" applyProtection="1">
      <alignment/>
      <protection/>
    </xf>
    <xf numFmtId="0" fontId="171" fillId="35" borderId="0" xfId="40" applyFont="1" applyFill="1" applyBorder="1" applyProtection="1">
      <alignment/>
      <protection/>
    </xf>
    <xf numFmtId="0" fontId="171" fillId="35" borderId="0" xfId="40" applyFont="1" applyFill="1" applyProtection="1">
      <alignment/>
      <protection/>
    </xf>
    <xf numFmtId="180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72" fontId="13" fillId="36" borderId="27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74" fontId="8" fillId="33" borderId="0" xfId="41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2" fontId="173" fillId="33" borderId="27" xfId="40" applyNumberFormat="1" applyFont="1" applyFill="1" applyBorder="1" applyAlignment="1" applyProtection="1">
      <alignment horizontal="center" vertical="center"/>
      <protection/>
    </xf>
    <xf numFmtId="172" fontId="174" fillId="33" borderId="27" xfId="40" applyNumberFormat="1" applyFont="1" applyFill="1" applyBorder="1" applyAlignment="1" applyProtection="1">
      <alignment horizontal="center" vertical="center"/>
      <protection/>
    </xf>
    <xf numFmtId="0" fontId="9" fillId="33" borderId="27" xfId="40" applyNumberFormat="1" applyFont="1" applyFill="1" applyBorder="1" applyAlignment="1" applyProtection="1">
      <alignment horizontal="center" vertical="center"/>
      <protection/>
    </xf>
    <xf numFmtId="0" fontId="9" fillId="38" borderId="27" xfId="40" applyNumberFormat="1" applyFont="1" applyFill="1" applyBorder="1" applyAlignment="1" applyProtection="1">
      <alignment horizontal="center" vertical="center"/>
      <protection locked="0"/>
    </xf>
    <xf numFmtId="38" fontId="18" fillId="33" borderId="60" xfId="41" applyNumberFormat="1" applyFont="1" applyFill="1" applyBorder="1" applyAlignment="1" applyProtection="1">
      <alignment/>
      <protection/>
    </xf>
    <xf numFmtId="38" fontId="18" fillId="33" borderId="59" xfId="41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41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26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6" fillId="33" borderId="71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6" xfId="0" applyNumberFormat="1" applyFont="1" applyFill="1" applyBorder="1" applyAlignment="1" applyProtection="1" quotePrefix="1">
      <alignment/>
      <protection/>
    </xf>
    <xf numFmtId="174" fontId="175" fillId="26" borderId="32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5" fillId="26" borderId="116" xfId="0" applyNumberFormat="1" applyFont="1" applyFill="1" applyBorder="1" applyAlignment="1" applyProtection="1" quotePrefix="1">
      <alignment/>
      <protection/>
    </xf>
    <xf numFmtId="174" fontId="176" fillId="26" borderId="32" xfId="0" applyNumberFormat="1" applyFont="1" applyFill="1" applyBorder="1" applyAlignment="1" applyProtection="1" quotePrefix="1">
      <alignment/>
      <protection/>
    </xf>
    <xf numFmtId="174" fontId="175" fillId="33" borderId="86" xfId="0" applyNumberFormat="1" applyFont="1" applyFill="1" applyBorder="1" applyAlignment="1" applyProtection="1" quotePrefix="1">
      <alignment/>
      <protection/>
    </xf>
    <xf numFmtId="174" fontId="176" fillId="33" borderId="87" xfId="0" applyNumberFormat="1" applyFont="1" applyFill="1" applyBorder="1" applyAlignment="1" applyProtection="1" quotePrefix="1">
      <alignment/>
      <protection/>
    </xf>
    <xf numFmtId="174" fontId="176" fillId="33" borderId="32" xfId="0" applyNumberFormat="1" applyFont="1" applyFill="1" applyBorder="1" applyAlignment="1" applyProtection="1" quotePrefix="1">
      <alignment/>
      <protection/>
    </xf>
    <xf numFmtId="0" fontId="35" fillId="33" borderId="117" xfId="40" applyFont="1" applyFill="1" applyBorder="1" applyProtection="1">
      <alignment/>
      <protection/>
    </xf>
    <xf numFmtId="0" fontId="35" fillId="33" borderId="43" xfId="40" applyFont="1" applyFill="1" applyBorder="1" applyProtection="1">
      <alignment/>
      <protection/>
    </xf>
    <xf numFmtId="0" fontId="35" fillId="33" borderId="29" xfId="40" applyFont="1" applyFill="1" applyBorder="1" applyProtection="1">
      <alignment/>
      <protection/>
    </xf>
    <xf numFmtId="182" fontId="39" fillId="51" borderId="118" xfId="0" applyNumberFormat="1" applyFont="1" applyFill="1" applyBorder="1" applyAlignment="1" applyProtection="1">
      <alignment horizontal="center"/>
      <protection/>
    </xf>
    <xf numFmtId="182" fontId="40" fillId="42" borderId="118" xfId="0" applyNumberFormat="1" applyFont="1" applyFill="1" applyBorder="1" applyAlignment="1" applyProtection="1">
      <alignment horizontal="center"/>
      <protection/>
    </xf>
    <xf numFmtId="182" fontId="177" fillId="51" borderId="118" xfId="0" applyNumberFormat="1" applyFont="1" applyFill="1" applyBorder="1" applyAlignment="1" applyProtection="1">
      <alignment horizontal="center"/>
      <protection/>
    </xf>
    <xf numFmtId="182" fontId="178" fillId="42" borderId="118" xfId="0" applyNumberFormat="1" applyFont="1" applyFill="1" applyBorder="1" applyAlignment="1" applyProtection="1">
      <alignment horizontal="center"/>
      <protection/>
    </xf>
    <xf numFmtId="182" fontId="39" fillId="5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179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39" fillId="40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181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7" fillId="38" borderId="119" xfId="0" applyNumberFormat="1" applyFont="1" applyFill="1" applyBorder="1" applyAlignment="1" applyProtection="1">
      <alignment horizontal="center"/>
      <protection/>
    </xf>
    <xf numFmtId="182" fontId="167" fillId="38" borderId="120" xfId="0" applyNumberFormat="1" applyFont="1" applyFill="1" applyBorder="1" applyAlignment="1" applyProtection="1">
      <alignment horizontal="center"/>
      <protection/>
    </xf>
    <xf numFmtId="174" fontId="12" fillId="26" borderId="119" xfId="0" applyNumberFormat="1" applyFont="1" applyFill="1" applyBorder="1" applyAlignment="1" applyProtection="1">
      <alignment horizontal="center"/>
      <protection/>
    </xf>
    <xf numFmtId="174" fontId="34" fillId="26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41" applyNumberFormat="1" applyFont="1" applyFill="1" applyBorder="1" applyAlignment="1" applyProtection="1">
      <alignment/>
      <protection/>
    </xf>
    <xf numFmtId="38" fontId="9" fillId="43" borderId="44" xfId="41" applyNumberFormat="1" applyFont="1" applyFill="1" applyBorder="1" applyAlignment="1" applyProtection="1">
      <alignment/>
      <protection/>
    </xf>
    <xf numFmtId="38" fontId="182" fillId="43" borderId="42" xfId="41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4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4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4" fillId="43" borderId="10" xfId="0" applyNumberFormat="1" applyFont="1" applyFill="1" applyBorder="1" applyAlignment="1" applyProtection="1">
      <alignment/>
      <protection locked="0"/>
    </xf>
    <xf numFmtId="174" fontId="168" fillId="26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37" applyFont="1" applyFill="1" applyBorder="1" applyAlignment="1" applyProtection="1">
      <alignment horizontal="center"/>
      <protection/>
    </xf>
    <xf numFmtId="38" fontId="15" fillId="33" borderId="55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2" xfId="41" applyNumberFormat="1" applyFont="1" applyFill="1" applyBorder="1" applyAlignment="1" applyProtection="1">
      <alignment/>
      <protection/>
    </xf>
    <xf numFmtId="38" fontId="15" fillId="33" borderId="55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2" xfId="41" applyNumberFormat="1" applyFont="1" applyFill="1" applyBorder="1" applyAlignment="1" applyProtection="1">
      <alignment horizontal="left"/>
      <protection/>
    </xf>
    <xf numFmtId="38" fontId="8" fillId="26" borderId="55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4" fontId="4" fillId="26" borderId="56" xfId="0" applyNumberFormat="1" applyFont="1" applyFill="1" applyBorder="1" applyAlignment="1" applyProtection="1">
      <alignment/>
      <protection/>
    </xf>
    <xf numFmtId="184" fontId="3" fillId="26" borderId="56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Border="1" applyAlignment="1" applyProtection="1">
      <alignment horizontal="right"/>
      <protection/>
    </xf>
    <xf numFmtId="184" fontId="3" fillId="26" borderId="121" xfId="0" applyNumberFormat="1" applyFont="1" applyFill="1" applyBorder="1" applyAlignment="1" applyProtection="1">
      <alignment/>
      <protection/>
    </xf>
    <xf numFmtId="38" fontId="8" fillId="26" borderId="116" xfId="41" applyNumberFormat="1" applyFont="1" applyFill="1" applyBorder="1" applyAlignment="1" applyProtection="1">
      <alignment/>
      <protection/>
    </xf>
    <xf numFmtId="184" fontId="4" fillId="26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5" fillId="38" borderId="0" xfId="33" applyFont="1" applyFill="1" applyBorder="1" quotePrefix="1">
      <alignment/>
      <protection/>
    </xf>
    <xf numFmtId="195" fontId="24" fillId="33" borderId="0" xfId="34" applyNumberFormat="1" applyFont="1" applyFill="1" applyBorder="1" applyAlignment="1">
      <alignment/>
      <protection/>
    </xf>
    <xf numFmtId="0" fontId="17" fillId="38" borderId="13" xfId="33" applyFont="1" applyFill="1" applyBorder="1">
      <alignment/>
      <protection/>
    </xf>
    <xf numFmtId="200" fontId="24" fillId="33" borderId="0" xfId="33" applyNumberFormat="1" applyFont="1" applyFill="1" applyBorder="1" applyAlignment="1">
      <alignment horizontal="center"/>
      <protection/>
    </xf>
    <xf numFmtId="0" fontId="155" fillId="26" borderId="68" xfId="33" applyFont="1" applyFill="1" applyBorder="1" quotePrefix="1">
      <alignment/>
      <protection/>
    </xf>
    <xf numFmtId="0" fontId="155" fillId="26" borderId="19" xfId="33" applyFont="1" applyFill="1" applyBorder="1" quotePrefix="1">
      <alignment/>
      <protection/>
    </xf>
    <xf numFmtId="197" fontId="24" fillId="26" borderId="69" xfId="34" applyNumberFormat="1" applyFont="1" applyFill="1" applyBorder="1" applyAlignment="1">
      <alignment/>
      <protection/>
    </xf>
    <xf numFmtId="0" fontId="155" fillId="26" borderId="17" xfId="33" applyFont="1" applyFill="1" applyBorder="1" quotePrefix="1">
      <alignment/>
      <protection/>
    </xf>
    <xf numFmtId="0" fontId="155" fillId="26" borderId="0" xfId="33" applyFont="1" applyFill="1" applyBorder="1" quotePrefix="1">
      <alignment/>
      <protection/>
    </xf>
    <xf numFmtId="197" fontId="24" fillId="26" borderId="18" xfId="34" applyNumberFormat="1" applyFont="1" applyFill="1" applyBorder="1" applyAlignment="1">
      <alignment/>
      <protection/>
    </xf>
    <xf numFmtId="0" fontId="155" fillId="26" borderId="26" xfId="33" applyFont="1" applyFill="1" applyBorder="1" quotePrefix="1">
      <alignment/>
      <protection/>
    </xf>
    <xf numFmtId="0" fontId="155" fillId="26" borderId="20" xfId="33" applyFont="1" applyFill="1" applyBorder="1" quotePrefix="1">
      <alignment/>
      <protection/>
    </xf>
    <xf numFmtId="197" fontId="24" fillId="26" borderId="21" xfId="34" applyNumberFormat="1" applyFont="1" applyFill="1" applyBorder="1" applyAlignment="1">
      <alignment/>
      <protection/>
    </xf>
    <xf numFmtId="0" fontId="155" fillId="45" borderId="68" xfId="33" applyFont="1" applyFill="1" applyBorder="1" quotePrefix="1">
      <alignment/>
      <protection/>
    </xf>
    <xf numFmtId="0" fontId="155" fillId="45" borderId="19" xfId="33" applyFont="1" applyFill="1" applyBorder="1" quotePrefix="1">
      <alignment/>
      <protection/>
    </xf>
    <xf numFmtId="197" fontId="24" fillId="45" borderId="69" xfId="34" applyNumberFormat="1" applyFont="1" applyFill="1" applyBorder="1" applyAlignment="1">
      <alignment/>
      <protection/>
    </xf>
    <xf numFmtId="0" fontId="155" fillId="45" borderId="17" xfId="33" applyFont="1" applyFill="1" applyBorder="1" quotePrefix="1">
      <alignment/>
      <protection/>
    </xf>
    <xf numFmtId="0" fontId="155" fillId="45" borderId="0" xfId="33" applyFont="1" applyFill="1" applyBorder="1" quotePrefix="1">
      <alignment/>
      <protection/>
    </xf>
    <xf numFmtId="197" fontId="24" fillId="45" borderId="18" xfId="34" applyNumberFormat="1" applyFont="1" applyFill="1" applyBorder="1" applyAlignment="1">
      <alignment/>
      <protection/>
    </xf>
    <xf numFmtId="0" fontId="155" fillId="45" borderId="26" xfId="33" applyFont="1" applyFill="1" applyBorder="1" quotePrefix="1">
      <alignment/>
      <protection/>
    </xf>
    <xf numFmtId="0" fontId="155" fillId="45" borderId="20" xfId="33" applyFont="1" applyFill="1" applyBorder="1" quotePrefix="1">
      <alignment/>
      <protection/>
    </xf>
    <xf numFmtId="197" fontId="24" fillId="45" borderId="21" xfId="34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38" fontId="9" fillId="33" borderId="43" xfId="41" applyNumberFormat="1" applyFont="1" applyFill="1" applyBorder="1" applyAlignment="1" applyProtection="1">
      <alignment/>
      <protection/>
    </xf>
    <xf numFmtId="38" fontId="9" fillId="33" borderId="29" xfId="41" applyNumberFormat="1" applyFont="1" applyFill="1" applyBorder="1" applyAlignment="1" applyProtection="1">
      <alignment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80" fontId="184" fillId="39" borderId="27" xfId="0" applyNumberFormat="1" applyFont="1" applyFill="1" applyBorder="1" applyAlignment="1" applyProtection="1">
      <alignment horizontal="center"/>
      <protection/>
    </xf>
    <xf numFmtId="191" fontId="159" fillId="39" borderId="27" xfId="0" applyNumberFormat="1" applyFont="1" applyFill="1" applyBorder="1" applyAlignment="1" applyProtection="1" quotePrefix="1">
      <alignment horizontal="center"/>
      <protection/>
    </xf>
    <xf numFmtId="179" fontId="160" fillId="41" borderId="27" xfId="0" applyNumberFormat="1" applyFont="1" applyFill="1" applyBorder="1" applyAlignment="1" applyProtection="1" quotePrefix="1">
      <alignment horizontal="center"/>
      <protection/>
    </xf>
    <xf numFmtId="191" fontId="165" fillId="41" borderId="27" xfId="0" applyNumberFormat="1" applyFont="1" applyFill="1" applyBorder="1" applyAlignment="1" applyProtection="1" quotePrefix="1">
      <alignment horizontal="center"/>
      <protection/>
    </xf>
    <xf numFmtId="179" fontId="165" fillId="41" borderId="27" xfId="0" applyNumberFormat="1" applyFont="1" applyFill="1" applyBorder="1" applyAlignment="1" applyProtection="1" quotePrefix="1">
      <alignment horizontal="center"/>
      <protection/>
    </xf>
    <xf numFmtId="179" fontId="172" fillId="49" borderId="27" xfId="0" applyNumberFormat="1" applyFont="1" applyFill="1" applyBorder="1" applyAlignment="1" applyProtection="1" quotePrefix="1">
      <alignment horizontal="center"/>
      <protection/>
    </xf>
    <xf numFmtId="191" fontId="166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41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26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4" fillId="33" borderId="0" xfId="34" applyNumberFormat="1" applyFont="1" applyFill="1" applyBorder="1" applyAlignment="1">
      <alignment/>
      <protection/>
    </xf>
    <xf numFmtId="177" fontId="24" fillId="33" borderId="0" xfId="33" applyNumberFormat="1" applyFont="1" applyFill="1" applyBorder="1" applyAlignment="1">
      <alignment/>
      <protection/>
    </xf>
    <xf numFmtId="179" fontId="24" fillId="33" borderId="0" xfId="33" applyNumberFormat="1" applyFont="1" applyFill="1" applyBorder="1" applyAlignment="1">
      <alignment/>
      <protection/>
    </xf>
    <xf numFmtId="179" fontId="24" fillId="26" borderId="0" xfId="33" applyNumberFormat="1" applyFont="1" applyFill="1" applyBorder="1" applyAlignment="1">
      <alignment horizontal="center"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1" fontId="186" fillId="39" borderId="102" xfId="0" applyNumberFormat="1" applyFont="1" applyFill="1" applyBorder="1" applyAlignment="1" applyProtection="1" quotePrefix="1">
      <alignment horizontal="center"/>
      <protection/>
    </xf>
    <xf numFmtId="211" fontId="160" fillId="41" borderId="102" xfId="0" applyNumberFormat="1" applyFont="1" applyFill="1" applyBorder="1" applyAlignment="1" applyProtection="1" quotePrefix="1">
      <alignment horizontal="center"/>
      <protection/>
    </xf>
    <xf numFmtId="211" fontId="172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7" fillId="26" borderId="45" xfId="0" applyNumberFormat="1" applyFont="1" applyFill="1" applyBorder="1" applyAlignment="1" applyProtection="1">
      <alignment horizontal="center"/>
      <protection locked="0"/>
    </xf>
    <xf numFmtId="211" fontId="186" fillId="39" borderId="27" xfId="0" applyNumberFormat="1" applyFont="1" applyFill="1" applyBorder="1" applyAlignment="1" applyProtection="1">
      <alignment horizontal="center"/>
      <protection/>
    </xf>
    <xf numFmtId="211" fontId="160" fillId="41" borderId="27" xfId="0" applyNumberFormat="1" applyFont="1" applyFill="1" applyBorder="1" applyAlignment="1" applyProtection="1" quotePrefix="1">
      <alignment horizontal="center"/>
      <protection/>
    </xf>
    <xf numFmtId="211" fontId="172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8" fillId="33" borderId="45" xfId="0" applyNumberFormat="1" applyFont="1" applyFill="1" applyBorder="1" applyAlignment="1" applyProtection="1">
      <alignment horizontal="center"/>
      <protection/>
    </xf>
    <xf numFmtId="0" fontId="8" fillId="40" borderId="131" xfId="33" applyFont="1" applyFill="1" applyBorder="1">
      <alignment/>
      <protection/>
    </xf>
    <xf numFmtId="0" fontId="9" fillId="40" borderId="132" xfId="33" applyFont="1" applyFill="1" applyBorder="1">
      <alignment/>
      <protection/>
    </xf>
    <xf numFmtId="176" fontId="69" fillId="26" borderId="0" xfId="33" applyNumberFormat="1" applyFont="1" applyFill="1" applyBorder="1" applyAlignment="1">
      <alignment horizontal="left"/>
      <protection/>
    </xf>
    <xf numFmtId="176" fontId="70" fillId="45" borderId="0" xfId="33" applyNumberFormat="1" applyFont="1" applyFill="1" applyBorder="1" applyAlignment="1">
      <alignment horizontal="center"/>
      <protection/>
    </xf>
    <xf numFmtId="179" fontId="70" fillId="45" borderId="0" xfId="33" applyNumberFormat="1" applyFont="1" applyFill="1" applyBorder="1" applyAlignment="1">
      <alignment horizontal="center"/>
      <protection/>
    </xf>
    <xf numFmtId="179" fontId="69" fillId="26" borderId="0" xfId="33" applyNumberFormat="1" applyFont="1" applyFill="1" applyBorder="1" applyAlignment="1">
      <alignment horizontal="center"/>
      <protection/>
    </xf>
    <xf numFmtId="176" fontId="69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69" fillId="33" borderId="0" xfId="33" applyNumberFormat="1" applyFont="1" applyFill="1" applyBorder="1" applyAlignment="1">
      <alignment/>
      <protection/>
    </xf>
    <xf numFmtId="179" fontId="69" fillId="45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195" fontId="69" fillId="33" borderId="0" xfId="34" applyNumberFormat="1" applyFont="1" applyFill="1" applyBorder="1" applyAlignment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177" fontId="69" fillId="33" borderId="0" xfId="33" applyNumberFormat="1" applyFont="1" applyFill="1" applyBorder="1" applyAlignment="1">
      <alignment/>
      <protection/>
    </xf>
    <xf numFmtId="200" fontId="69" fillId="33" borderId="0" xfId="33" applyNumberFormat="1" applyFont="1" applyFill="1" applyBorder="1" applyAlignment="1">
      <alignment horizontal="center"/>
      <protection/>
    </xf>
    <xf numFmtId="0" fontId="9" fillId="45" borderId="68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197" fontId="69" fillId="45" borderId="69" xfId="34" applyNumberFormat="1" applyFont="1" applyFill="1" applyBorder="1" applyAlignment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197" fontId="69" fillId="45" borderId="18" xfId="34" applyNumberFormat="1" applyFont="1" applyFill="1" applyBorder="1" applyAlignment="1">
      <alignment/>
      <protection/>
    </xf>
    <xf numFmtId="0" fontId="9" fillId="45" borderId="26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97" fontId="69" fillId="45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195" fontId="9" fillId="33" borderId="0" xfId="34" applyNumberFormat="1" applyFont="1" applyFill="1" applyBorder="1" applyAlignment="1">
      <alignment/>
      <protection/>
    </xf>
    <xf numFmtId="201" fontId="6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79" fontId="24" fillId="45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>
      <alignment/>
      <protection/>
    </xf>
    <xf numFmtId="0" fontId="8" fillId="26" borderId="68" xfId="33" applyFont="1" applyFill="1" applyBorder="1">
      <alignment/>
      <protection/>
    </xf>
    <xf numFmtId="178" fontId="19" fillId="26" borderId="69" xfId="33" applyNumberFormat="1" applyFont="1" applyFill="1" applyBorder="1" applyAlignment="1">
      <alignment horizontal="center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8" fillId="26" borderId="26" xfId="33" applyFont="1" applyFill="1" applyBorder="1">
      <alignment/>
      <protection/>
    </xf>
    <xf numFmtId="178" fontId="69" fillId="38" borderId="0" xfId="33" applyNumberFormat="1" applyFont="1" applyFill="1" applyBorder="1" applyAlignment="1">
      <alignment/>
      <protection/>
    </xf>
    <xf numFmtId="210" fontId="69" fillId="33" borderId="0" xfId="34" applyNumberFormat="1" applyFont="1" applyFill="1" applyBorder="1" applyAlignment="1">
      <alignment/>
      <protection/>
    </xf>
    <xf numFmtId="0" fontId="9" fillId="26" borderId="68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69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69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69" fillId="26" borderId="0" xfId="33" applyNumberFormat="1" applyFont="1" applyFill="1" applyBorder="1">
      <alignment/>
      <protection/>
    </xf>
    <xf numFmtId="0" fontId="9" fillId="26" borderId="26" xfId="33" applyFont="1" applyFill="1" applyBorder="1">
      <alignment/>
      <protection/>
    </xf>
    <xf numFmtId="177" fontId="69" fillId="26" borderId="20" xfId="33" applyNumberFormat="1" applyFont="1" applyFill="1" applyBorder="1">
      <alignment/>
      <protection/>
    </xf>
    <xf numFmtId="176" fontId="69" fillId="26" borderId="20" xfId="33" applyNumberFormat="1" applyFont="1" applyFill="1" applyBorder="1" applyAlignment="1">
      <alignment horizontal="left"/>
      <protection/>
    </xf>
    <xf numFmtId="208" fontId="189" fillId="55" borderId="0" xfId="39" applyNumberFormat="1" applyFont="1" applyFill="1" applyBorder="1" applyAlignment="1">
      <alignment horizontal="center"/>
      <protection/>
    </xf>
    <xf numFmtId="0" fontId="190" fillId="55" borderId="0" xfId="39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center"/>
      <protection/>
    </xf>
    <xf numFmtId="210" fontId="24" fillId="33" borderId="0" xfId="34" applyNumberFormat="1" applyFont="1" applyFill="1" applyBorder="1" applyAlignment="1">
      <alignment horizontal="left"/>
      <protection/>
    </xf>
    <xf numFmtId="179" fontId="24" fillId="26" borderId="0" xfId="33" applyNumberFormat="1" applyFont="1" applyFill="1" applyBorder="1" applyAlignment="1">
      <alignment horizontal="center"/>
      <protection/>
    </xf>
    <xf numFmtId="177" fontId="69" fillId="33" borderId="0" xfId="33" applyNumberFormat="1" applyFont="1" applyFill="1" applyBorder="1" applyAlignment="1">
      <alignment horizontal="center"/>
      <protection/>
    </xf>
    <xf numFmtId="176" fontId="69" fillId="26" borderId="0" xfId="33" applyNumberFormat="1" applyFont="1" applyFill="1" applyBorder="1" applyAlignment="1">
      <alignment horizontal="center"/>
      <protection/>
    </xf>
    <xf numFmtId="178" fontId="69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69" fillId="38" borderId="0" xfId="33" applyNumberFormat="1" applyFont="1" applyFill="1" applyBorder="1" applyAlignment="1">
      <alignment horizontal="center"/>
      <protection/>
    </xf>
    <xf numFmtId="195" fontId="69" fillId="33" borderId="0" xfId="34" applyNumberFormat="1" applyFont="1" applyFill="1" applyBorder="1" applyAlignment="1">
      <alignment horizontal="center"/>
      <protection/>
    </xf>
    <xf numFmtId="179" fontId="69" fillId="26" borderId="0" xfId="33" applyNumberFormat="1" applyFont="1" applyFill="1" applyBorder="1" applyAlignment="1">
      <alignment horizontal="center"/>
      <protection/>
    </xf>
    <xf numFmtId="193" fontId="8" fillId="40" borderId="132" xfId="34" applyNumberFormat="1" applyFont="1" applyFill="1" applyBorder="1" applyAlignment="1">
      <alignment horizontal="center"/>
      <protection/>
    </xf>
    <xf numFmtId="179" fontId="69" fillId="33" borderId="0" xfId="33" applyNumberFormat="1" applyFont="1" applyFill="1" applyBorder="1" applyAlignment="1">
      <alignment horizontal="center"/>
      <protection/>
    </xf>
    <xf numFmtId="177" fontId="69" fillId="45" borderId="0" xfId="33" applyNumberFormat="1" applyFont="1" applyFill="1" applyBorder="1" applyAlignment="1">
      <alignment horizontal="center"/>
      <protection/>
    </xf>
    <xf numFmtId="178" fontId="69" fillId="38" borderId="0" xfId="33" applyNumberFormat="1" applyFont="1" applyFill="1" applyBorder="1" applyAlignment="1">
      <alignment horizontal="left"/>
      <protection/>
    </xf>
    <xf numFmtId="199" fontId="59" fillId="45" borderId="20" xfId="34" applyNumberFormat="1" applyFont="1" applyFill="1" applyBorder="1" applyAlignment="1">
      <alignment horizontal="center"/>
      <protection/>
    </xf>
    <xf numFmtId="197" fontId="59" fillId="26" borderId="19" xfId="34" applyNumberFormat="1" applyFont="1" applyFill="1" applyBorder="1" applyAlignment="1">
      <alignment horizontal="center"/>
      <protection/>
    </xf>
    <xf numFmtId="198" fontId="59" fillId="26" borderId="0" xfId="34" applyNumberFormat="1" applyFont="1" applyFill="1" applyBorder="1" applyAlignment="1">
      <alignment horizontal="center"/>
      <protection/>
    </xf>
    <xf numFmtId="195" fontId="69" fillId="26" borderId="0" xfId="34" applyNumberFormat="1" applyFont="1" applyFill="1" applyBorder="1" applyAlignment="1">
      <alignment horizontal="center"/>
      <protection/>
    </xf>
    <xf numFmtId="179" fontId="69" fillId="45" borderId="0" xfId="33" applyNumberFormat="1" applyFont="1" applyFill="1" applyBorder="1" applyAlignment="1">
      <alignment horizontal="center"/>
      <protection/>
    </xf>
    <xf numFmtId="200" fontId="69" fillId="33" borderId="0" xfId="33" applyNumberFormat="1" applyFont="1" applyFill="1" applyBorder="1" applyAlignment="1">
      <alignment horizontal="center"/>
      <protection/>
    </xf>
    <xf numFmtId="197" fontId="59" fillId="45" borderId="19" xfId="34" applyNumberFormat="1" applyFont="1" applyFill="1" applyBorder="1" applyAlignment="1">
      <alignment horizontal="center"/>
      <protection/>
    </xf>
    <xf numFmtId="199" fontId="59" fillId="26" borderId="20" xfId="34" applyNumberFormat="1" applyFont="1" applyFill="1" applyBorder="1" applyAlignment="1">
      <alignment horizontal="center"/>
      <protection/>
    </xf>
    <xf numFmtId="195" fontId="69" fillId="45" borderId="0" xfId="34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left"/>
      <protection/>
    </xf>
    <xf numFmtId="203" fontId="59" fillId="45" borderId="0" xfId="34" applyNumberFormat="1" applyFont="1" applyFill="1" applyBorder="1" applyAlignment="1">
      <alignment horizontal="center"/>
      <protection/>
    </xf>
    <xf numFmtId="204" fontId="59" fillId="45" borderId="20" xfId="34" applyNumberFormat="1" applyFont="1" applyFill="1" applyBorder="1" applyAlignment="1">
      <alignment horizontal="center"/>
      <protection/>
    </xf>
    <xf numFmtId="202" fontId="59" fillId="45" borderId="19" xfId="34" applyNumberFormat="1" applyFont="1" applyFill="1" applyBorder="1" applyAlignment="1">
      <alignment horizontal="center"/>
      <protection/>
    </xf>
    <xf numFmtId="177" fontId="69" fillId="33" borderId="0" xfId="33" applyNumberFormat="1" applyFont="1" applyFill="1" applyBorder="1" applyAlignment="1">
      <alignment horizontal="left"/>
      <protection/>
    </xf>
    <xf numFmtId="210" fontId="24" fillId="33" borderId="0" xfId="34" applyNumberFormat="1" applyFont="1" applyFill="1" applyBorder="1" applyAlignment="1">
      <alignment horizontal="center"/>
      <protection/>
    </xf>
    <xf numFmtId="202" fontId="59" fillId="26" borderId="19" xfId="34" applyNumberFormat="1" applyFont="1" applyFill="1" applyBorder="1" applyAlignment="1">
      <alignment horizontal="center"/>
      <protection/>
    </xf>
    <xf numFmtId="198" fontId="59" fillId="45" borderId="0" xfId="34" applyNumberFormat="1" applyFont="1" applyFill="1" applyBorder="1" applyAlignment="1">
      <alignment horizontal="center"/>
      <protection/>
    </xf>
    <xf numFmtId="203" fontId="59" fillId="26" borderId="0" xfId="34" applyNumberFormat="1" applyFont="1" applyFill="1" applyBorder="1" applyAlignment="1">
      <alignment horizontal="center"/>
      <protection/>
    </xf>
    <xf numFmtId="204" fontId="59" fillId="26" borderId="20" xfId="34" applyNumberFormat="1" applyFont="1" applyFill="1" applyBorder="1" applyAlignment="1">
      <alignment horizontal="center"/>
      <protection/>
    </xf>
    <xf numFmtId="207" fontId="191" fillId="26" borderId="0" xfId="0" applyNumberFormat="1" applyFont="1" applyFill="1" applyAlignment="1" applyProtection="1">
      <alignment horizontal="center"/>
      <protection/>
    </xf>
    <xf numFmtId="207" fontId="191" fillId="54" borderId="0" xfId="0" applyNumberFormat="1" applyFont="1" applyFill="1" applyAlignment="1" applyProtection="1">
      <alignment horizontal="center"/>
      <protection/>
    </xf>
    <xf numFmtId="38" fontId="182" fillId="43" borderId="42" xfId="41" applyNumberFormat="1" applyFont="1" applyFill="1" applyBorder="1" applyAlignment="1" applyProtection="1">
      <alignment horizontal="center"/>
      <protection/>
    </xf>
    <xf numFmtId="38" fontId="182" fillId="43" borderId="43" xfId="41" applyNumberFormat="1" applyFont="1" applyFill="1" applyBorder="1" applyAlignment="1" applyProtection="1">
      <alignment horizontal="center"/>
      <protection/>
    </xf>
    <xf numFmtId="38" fontId="182" fillId="43" borderId="44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186" fontId="192" fillId="45" borderId="28" xfId="33" applyNumberFormat="1" applyFont="1" applyFill="1" applyBorder="1" applyAlignment="1" applyProtection="1">
      <alignment horizontal="center" vertical="center"/>
      <protection locked="0"/>
    </xf>
    <xf numFmtId="186" fontId="192" fillId="45" borderId="29" xfId="33" applyNumberFormat="1" applyFont="1" applyFill="1" applyBorder="1" applyAlignment="1" applyProtection="1">
      <alignment horizontal="center" vertical="center"/>
      <protection locked="0"/>
    </xf>
    <xf numFmtId="0" fontId="10" fillId="33" borderId="66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0" fontId="10" fillId="33" borderId="39" xfId="36" applyFont="1" applyFill="1" applyBorder="1" applyAlignment="1" applyProtection="1">
      <alignment horizontal="center"/>
      <protection/>
    </xf>
    <xf numFmtId="38" fontId="8" fillId="45" borderId="42" xfId="41" applyNumberFormat="1" applyFont="1" applyFill="1" applyBorder="1" applyAlignment="1" applyProtection="1">
      <alignment horizontal="center"/>
      <protection/>
    </xf>
    <xf numFmtId="38" fontId="8" fillId="45" borderId="43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0" fontId="4" fillId="47" borderId="64" xfId="36" applyFont="1" applyFill="1" applyBorder="1" applyAlignment="1" applyProtection="1" quotePrefix="1">
      <alignment horizontal="center"/>
      <protection/>
    </xf>
    <xf numFmtId="0" fontId="4" fillId="47" borderId="40" xfId="36" applyFont="1" applyFill="1" applyBorder="1" applyAlignment="1" applyProtection="1" quotePrefix="1">
      <alignment horizontal="center"/>
      <protection/>
    </xf>
    <xf numFmtId="0" fontId="4" fillId="47" borderId="41" xfId="36" applyFont="1" applyFill="1" applyBorder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48" fillId="33" borderId="62" xfId="41" applyNumberFormat="1" applyFont="1" applyFill="1" applyBorder="1" applyAlignment="1" applyProtection="1">
      <alignment horizontal="center"/>
      <protection/>
    </xf>
    <xf numFmtId="38" fontId="48" fillId="33" borderId="45" xfId="41" applyNumberFormat="1" applyFont="1" applyFill="1" applyBorder="1" applyAlignment="1" applyProtection="1">
      <alignment horizontal="center"/>
      <protection/>
    </xf>
    <xf numFmtId="38" fontId="48" fillId="33" borderId="46" xfId="41" applyNumberFormat="1" applyFont="1" applyFill="1" applyBorder="1" applyAlignment="1" applyProtection="1">
      <alignment horizontal="center"/>
      <protection/>
    </xf>
    <xf numFmtId="38" fontId="14" fillId="33" borderId="60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4" fillId="33" borderId="50" xfId="41" applyNumberFormat="1" applyFont="1" applyFill="1" applyBorder="1" applyAlignment="1" applyProtection="1">
      <alignment horizontal="center"/>
      <protection/>
    </xf>
    <xf numFmtId="0" fontId="4" fillId="5" borderId="64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0" fontId="4" fillId="5" borderId="41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9" fillId="33" borderId="50" xfId="41" applyNumberFormat="1" applyFont="1" applyFill="1" applyBorder="1" applyAlignment="1" applyProtection="1">
      <alignment horizontal="left"/>
      <protection/>
    </xf>
    <xf numFmtId="38" fontId="163" fillId="46" borderId="65" xfId="41" applyNumberFormat="1" applyFont="1" applyFill="1" applyBorder="1" applyAlignment="1" applyProtection="1">
      <alignment horizontal="center"/>
      <protection/>
    </xf>
    <xf numFmtId="38" fontId="163" fillId="46" borderId="20" xfId="41" applyNumberFormat="1" applyFont="1" applyFill="1" applyBorder="1" applyAlignment="1" applyProtection="1">
      <alignment horizontal="center"/>
      <protection/>
    </xf>
    <xf numFmtId="38" fontId="163" fillId="46" borderId="5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0" fontId="4" fillId="39" borderId="64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39" borderId="41" xfId="36" applyFont="1" applyFill="1" applyBorder="1" applyAlignment="1" applyProtection="1">
      <alignment horizontal="center"/>
      <protection/>
    </xf>
    <xf numFmtId="38" fontId="24" fillId="43" borderId="51" xfId="41" applyNumberFormat="1" applyFont="1" applyFill="1" applyBorder="1" applyAlignment="1" applyProtection="1">
      <alignment horizontal="center"/>
      <protection/>
    </xf>
    <xf numFmtId="38" fontId="24" fillId="43" borderId="53" xfId="41" applyNumberFormat="1" applyFont="1" applyFill="1" applyBorder="1" applyAlignment="1" applyProtection="1">
      <alignment horizontal="center"/>
      <protection/>
    </xf>
    <xf numFmtId="38" fontId="24" fillId="43" borderId="54" xfId="41" applyNumberFormat="1" applyFont="1" applyFill="1" applyBorder="1" applyAlignment="1" applyProtection="1">
      <alignment horizontal="center"/>
      <protection/>
    </xf>
    <xf numFmtId="38" fontId="24" fillId="43" borderId="59" xfId="41" applyNumberFormat="1" applyFont="1" applyFill="1" applyBorder="1" applyAlignment="1" applyProtection="1">
      <alignment horizontal="center"/>
      <protection/>
    </xf>
    <xf numFmtId="38" fontId="24" fillId="43" borderId="47" xfId="41" applyNumberFormat="1" applyFont="1" applyFill="1" applyBorder="1" applyAlignment="1" applyProtection="1">
      <alignment horizontal="center"/>
      <protection/>
    </xf>
    <xf numFmtId="38" fontId="24" fillId="43" borderId="48" xfId="41" applyNumberFormat="1" applyFont="1" applyFill="1" applyBorder="1" applyAlignment="1" applyProtection="1">
      <alignment horizontal="center"/>
      <protection/>
    </xf>
    <xf numFmtId="38" fontId="24" fillId="43" borderId="60" xfId="41" applyNumberFormat="1" applyFont="1" applyFill="1" applyBorder="1" applyAlignment="1" applyProtection="1">
      <alignment horizontal="center"/>
      <protection/>
    </xf>
    <xf numFmtId="38" fontId="24" fillId="43" borderId="49" xfId="41" applyNumberFormat="1" applyFont="1" applyFill="1" applyBorder="1" applyAlignment="1" applyProtection="1">
      <alignment horizontal="center"/>
      <protection/>
    </xf>
    <xf numFmtId="38" fontId="24" fillId="43" borderId="50" xfId="41" applyNumberFormat="1" applyFont="1" applyFill="1" applyBorder="1" applyAlignment="1" applyProtection="1">
      <alignment horizontal="center"/>
      <protection/>
    </xf>
    <xf numFmtId="38" fontId="24" fillId="54" borderId="42" xfId="41" applyNumberFormat="1" applyFont="1" applyFill="1" applyBorder="1" applyAlignment="1" applyProtection="1">
      <alignment horizontal="center"/>
      <protection/>
    </xf>
    <xf numFmtId="38" fontId="24" fillId="54" borderId="43" xfId="41" applyNumberFormat="1" applyFont="1" applyFill="1" applyBorder="1" applyAlignment="1" applyProtection="1">
      <alignment horizontal="center"/>
      <protection/>
    </xf>
    <xf numFmtId="38" fontId="24" fillId="54" borderId="44" xfId="41" applyNumberFormat="1" applyFont="1" applyFill="1" applyBorder="1" applyAlignment="1" applyProtection="1">
      <alignment horizontal="center"/>
      <protection/>
    </xf>
    <xf numFmtId="0" fontId="193" fillId="33" borderId="61" xfId="37" applyFont="1" applyFill="1" applyBorder="1" applyAlignment="1" applyProtection="1">
      <alignment horizontal="center"/>
      <protection/>
    </xf>
    <xf numFmtId="0" fontId="193" fillId="33" borderId="0" xfId="37" applyFont="1" applyFill="1" applyBorder="1" applyAlignment="1" applyProtection="1">
      <alignment horizontal="center"/>
      <protection/>
    </xf>
    <xf numFmtId="0" fontId="193" fillId="33" borderId="30" xfId="37" applyFont="1" applyFill="1" applyBorder="1" applyAlignment="1" applyProtection="1">
      <alignment horizontal="center"/>
      <protection/>
    </xf>
    <xf numFmtId="0" fontId="169" fillId="48" borderId="116" xfId="37" applyFont="1" applyFill="1" applyBorder="1" applyAlignment="1" applyProtection="1">
      <alignment horizont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7" fillId="50" borderId="17" xfId="40" applyFont="1" applyFill="1" applyBorder="1" applyAlignment="1" applyProtection="1">
      <alignment horizontal="center" vertical="top"/>
      <protection/>
    </xf>
    <xf numFmtId="0" fontId="17" fillId="50" borderId="0" xfId="40" applyFont="1" applyFill="1" applyBorder="1" applyAlignment="1" applyProtection="1">
      <alignment horizontal="center" vertical="top"/>
      <protection/>
    </xf>
    <xf numFmtId="0" fontId="17" fillId="50" borderId="18" xfId="40" applyFont="1" applyFill="1" applyBorder="1" applyAlignment="1" applyProtection="1">
      <alignment horizontal="center" vertical="top"/>
      <protection/>
    </xf>
    <xf numFmtId="185" fontId="194" fillId="26" borderId="0" xfId="36" applyNumberFormat="1" applyFont="1" applyFill="1" applyBorder="1" applyAlignment="1" applyProtection="1">
      <alignment horizontal="center"/>
      <protection/>
    </xf>
    <xf numFmtId="0" fontId="153" fillId="26" borderId="0" xfId="33" applyFont="1" applyFill="1" applyAlignment="1" applyProtection="1" quotePrefix="1">
      <alignment horizontal="center"/>
      <protection/>
    </xf>
    <xf numFmtId="38" fontId="9" fillId="33" borderId="63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7" xfId="41" applyNumberFormat="1" applyFont="1" applyFill="1" applyBorder="1" applyAlignment="1" applyProtection="1">
      <alignment horizontal="center"/>
      <protection/>
    </xf>
    <xf numFmtId="187" fontId="153" fillId="33" borderId="28" xfId="38" applyNumberFormat="1" applyFont="1" applyFill="1" applyBorder="1" applyAlignment="1" applyProtection="1" quotePrefix="1">
      <alignment horizontal="center" vertical="center"/>
      <protection locked="0"/>
    </xf>
    <xf numFmtId="187" fontId="153" fillId="33" borderId="29" xfId="38" applyNumberFormat="1" applyFont="1" applyFill="1" applyBorder="1" applyAlignment="1" applyProtection="1" quotePrefix="1">
      <alignment horizontal="center" vertical="center"/>
      <protection locked="0"/>
    </xf>
    <xf numFmtId="0" fontId="152" fillId="36" borderId="28" xfId="71" applyFill="1" applyBorder="1" applyAlignment="1" applyProtection="1">
      <alignment horizontal="center" vertical="center"/>
      <protection locked="0"/>
    </xf>
    <xf numFmtId="0" fontId="195" fillId="36" borderId="43" xfId="71" applyFont="1" applyFill="1" applyBorder="1" applyAlignment="1" applyProtection="1">
      <alignment horizontal="center" vertical="center"/>
      <protection locked="0"/>
    </xf>
    <xf numFmtId="0" fontId="195" fillId="36" borderId="29" xfId="71" applyFont="1" applyFill="1" applyBorder="1" applyAlignment="1" applyProtection="1">
      <alignment horizontal="center" vertical="center"/>
      <protection locked="0"/>
    </xf>
    <xf numFmtId="38" fontId="152" fillId="33" borderId="28" xfId="71" applyNumberFormat="1" applyFill="1" applyBorder="1" applyAlignment="1" applyProtection="1">
      <alignment horizontal="center" vertical="center"/>
      <protection locked="0"/>
    </xf>
    <xf numFmtId="38" fontId="196" fillId="33" borderId="43" xfId="71" applyNumberFormat="1" applyFont="1" applyFill="1" applyBorder="1" applyAlignment="1" applyProtection="1">
      <alignment horizontal="center" vertical="center"/>
      <protection locked="0"/>
    </xf>
    <xf numFmtId="38" fontId="196" fillId="33" borderId="29" xfId="71" applyNumberFormat="1" applyFont="1" applyFill="1" applyBorder="1" applyAlignment="1" applyProtection="1">
      <alignment horizontal="center" vertical="center"/>
      <protection locked="0"/>
    </xf>
    <xf numFmtId="0" fontId="197" fillId="26" borderId="0" xfId="36" applyFont="1" applyFill="1" applyBorder="1" applyAlignment="1" applyProtection="1">
      <alignment horizontal="center"/>
      <protection/>
    </xf>
    <xf numFmtId="185" fontId="160" fillId="33" borderId="28" xfId="36" applyNumberFormat="1" applyFont="1" applyFill="1" applyBorder="1" applyAlignment="1" applyProtection="1">
      <alignment horizontal="center"/>
      <protection/>
    </xf>
    <xf numFmtId="185" fontId="160" fillId="33" borderId="43" xfId="36" applyNumberFormat="1" applyFont="1" applyFill="1" applyBorder="1" applyAlignment="1" applyProtection="1">
      <alignment horizontal="center"/>
      <protection/>
    </xf>
    <xf numFmtId="185" fontId="160" fillId="33" borderId="29" xfId="36" applyNumberFormat="1" applyFont="1" applyFill="1" applyBorder="1" applyAlignment="1" applyProtection="1">
      <alignment horizontal="center"/>
      <protection/>
    </xf>
    <xf numFmtId="0" fontId="56" fillId="50" borderId="133" xfId="40" applyFont="1" applyFill="1" applyBorder="1" applyAlignment="1" applyProtection="1" quotePrefix="1">
      <alignment horizontal="center" wrapText="1"/>
      <protection locked="0"/>
    </xf>
    <xf numFmtId="0" fontId="56" fillId="50" borderId="53" xfId="40" applyFont="1" applyFill="1" applyBorder="1" applyAlignment="1" applyProtection="1">
      <alignment horizontal="center" wrapText="1"/>
      <protection locked="0"/>
    </xf>
    <xf numFmtId="0" fontId="56" fillId="50" borderId="134" xfId="40" applyFont="1" applyFill="1" applyBorder="1" applyAlignment="1" applyProtection="1">
      <alignment horizontal="center" wrapText="1"/>
      <protection locked="0"/>
    </xf>
    <xf numFmtId="0" fontId="198" fillId="26" borderId="45" xfId="33" applyFont="1" applyFill="1" applyBorder="1" applyAlignment="1" applyProtection="1" quotePrefix="1">
      <alignment horizontal="center"/>
      <protection/>
    </xf>
    <xf numFmtId="0" fontId="199" fillId="38" borderId="26" xfId="40" applyFont="1" applyFill="1" applyBorder="1" applyAlignment="1" applyProtection="1">
      <alignment horizontal="center" vertical="center" wrapText="1"/>
      <protection locked="0"/>
    </xf>
    <xf numFmtId="0" fontId="199" fillId="38" borderId="20" xfId="40" applyFont="1" applyFill="1" applyBorder="1" applyAlignment="1" applyProtection="1">
      <alignment horizontal="center" vertical="center" wrapText="1"/>
      <protection locked="0"/>
    </xf>
    <xf numFmtId="0" fontId="199" fillId="38" borderId="21" xfId="40" applyFont="1" applyFill="1" applyBorder="1" applyAlignment="1" applyProtection="1">
      <alignment horizontal="center" vertical="center" wrapText="1"/>
      <protection locked="0"/>
    </xf>
    <xf numFmtId="206" fontId="200" fillId="48" borderId="43" xfId="41" applyNumberFormat="1" applyFont="1" applyFill="1" applyBorder="1" applyAlignment="1" applyProtection="1">
      <alignment horizontal="left"/>
      <protection/>
    </xf>
    <xf numFmtId="206" fontId="200" fillId="48" borderId="29" xfId="41" applyNumberFormat="1" applyFont="1" applyFill="1" applyBorder="1" applyAlignment="1" applyProtection="1">
      <alignment horizontal="left"/>
      <protection/>
    </xf>
    <xf numFmtId="0" fontId="189" fillId="55" borderId="0" xfId="33" applyFont="1" applyFill="1" applyAlignment="1" applyProtection="1" quotePrefix="1">
      <alignment horizontal="center"/>
      <protection/>
    </xf>
    <xf numFmtId="209" fontId="189" fillId="55" borderId="0" xfId="33" applyNumberFormat="1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201" fillId="33" borderId="47" xfId="41" applyNumberFormat="1" applyFont="1" applyFill="1" applyBorder="1" applyAlignment="1" applyProtection="1">
      <alignment horizontal="center"/>
      <protection/>
    </xf>
    <xf numFmtId="38" fontId="201" fillId="33" borderId="4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 wrapText="1"/>
      <protection/>
    </xf>
    <xf numFmtId="38" fontId="201" fillId="33" borderId="49" xfId="41" applyNumberFormat="1" applyFont="1" applyFill="1" applyBorder="1" applyAlignment="1" applyProtection="1">
      <alignment horizontal="center"/>
      <protection/>
    </xf>
    <xf numFmtId="38" fontId="201" fillId="33" borderId="50" xfId="41" applyNumberFormat="1" applyFont="1" applyFill="1" applyBorder="1" applyAlignment="1" applyProtection="1">
      <alignment horizontal="center"/>
      <protection/>
    </xf>
    <xf numFmtId="0" fontId="4" fillId="33" borderId="66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39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4" fillId="33" borderId="0" xfId="36" applyNumberFormat="1" applyFont="1" applyFill="1" applyBorder="1" applyAlignment="1" applyProtection="1">
      <alignment horizontal="center"/>
      <protection/>
    </xf>
    <xf numFmtId="0" fontId="198" fillId="33" borderId="45" xfId="33" applyFont="1" applyFill="1" applyBorder="1" applyAlignment="1" applyProtection="1" quotePrefix="1">
      <alignment horizontal="center"/>
      <protection/>
    </xf>
    <xf numFmtId="185" fontId="4" fillId="26" borderId="28" xfId="36" applyNumberFormat="1" applyFont="1" applyFill="1" applyBorder="1" applyAlignment="1" applyProtection="1">
      <alignment horizontal="center"/>
      <protection/>
    </xf>
    <xf numFmtId="185" fontId="4" fillId="26" borderId="43" xfId="36" applyNumberFormat="1" applyFont="1" applyFill="1" applyBorder="1" applyAlignment="1" applyProtection="1">
      <alignment horizontal="center"/>
      <protection/>
    </xf>
    <xf numFmtId="185" fontId="4" fillId="26" borderId="29" xfId="36" applyNumberFormat="1" applyFont="1" applyFill="1" applyBorder="1" applyAlignment="1" applyProtection="1">
      <alignment horizontal="center"/>
      <protection/>
    </xf>
    <xf numFmtId="0" fontId="193" fillId="33" borderId="116" xfId="37" applyFont="1" applyFill="1" applyBorder="1" applyAlignment="1" applyProtection="1">
      <alignment horizontal="center"/>
      <protection/>
    </xf>
    <xf numFmtId="0" fontId="193" fillId="33" borderId="135" xfId="37" applyFont="1" applyFill="1" applyBorder="1" applyAlignment="1" applyProtection="1">
      <alignment horizontal="center"/>
      <protection/>
    </xf>
    <xf numFmtId="208" fontId="202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3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7" fontId="8" fillId="33" borderId="28" xfId="38" applyNumberFormat="1" applyFont="1" applyFill="1" applyBorder="1" applyAlignment="1" applyProtection="1" quotePrefix="1">
      <alignment horizontal="center" vertical="center"/>
      <protection/>
    </xf>
    <xf numFmtId="187" fontId="8" fillId="33" borderId="29" xfId="38" applyNumberFormat="1" applyFont="1" applyFill="1" applyBorder="1" applyAlignment="1" applyProtection="1" quotePrefix="1">
      <alignment horizontal="center" vertical="center"/>
      <protection/>
    </xf>
    <xf numFmtId="186" fontId="192" fillId="45" borderId="28" xfId="33" applyNumberFormat="1" applyFont="1" applyFill="1" applyBorder="1" applyAlignment="1" applyProtection="1">
      <alignment horizontal="center" vertical="center"/>
      <protection/>
    </xf>
    <xf numFmtId="186" fontId="192" fillId="45" borderId="29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9" fillId="33" borderId="26" xfId="40" applyFont="1" applyFill="1" applyBorder="1" applyAlignment="1" applyProtection="1">
      <alignment horizontal="center" vertical="center" wrapText="1"/>
      <protection/>
    </xf>
    <xf numFmtId="0" fontId="59" fillId="33" borderId="20" xfId="40" applyFont="1" applyFill="1" applyBorder="1" applyAlignment="1" applyProtection="1">
      <alignment horizontal="center" vertical="center" wrapText="1"/>
      <protection/>
    </xf>
    <xf numFmtId="0" fontId="59" fillId="33" borderId="21" xfId="40" applyFont="1" applyFill="1" applyBorder="1" applyAlignment="1" applyProtection="1">
      <alignment horizontal="center" vertical="center" wrapText="1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38" fontId="11" fillId="33" borderId="43" xfId="71" applyNumberFormat="1" applyFont="1" applyFill="1" applyBorder="1" applyAlignment="1" applyProtection="1">
      <alignment horizontal="center" vertical="center"/>
      <protection/>
    </xf>
    <xf numFmtId="38" fontId="11" fillId="33" borderId="29" xfId="71" applyNumberFormat="1" applyFont="1" applyFill="1" applyBorder="1" applyAlignment="1" applyProtection="1">
      <alignment horizontal="center" vertical="center"/>
      <protection/>
    </xf>
    <xf numFmtId="0" fontId="203" fillId="36" borderId="28" xfId="71" applyFont="1" applyFill="1" applyBorder="1" applyAlignment="1" applyProtection="1">
      <alignment horizontal="center" vertical="center"/>
      <protection/>
    </xf>
    <xf numFmtId="0" fontId="203" fillId="36" borderId="43" xfId="71" applyFont="1" applyFill="1" applyBorder="1" applyAlignment="1" applyProtection="1">
      <alignment horizontal="center" vertical="center"/>
      <protection/>
    </xf>
    <xf numFmtId="0" fontId="203" fillId="36" borderId="29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5.7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">
      <c r="A37" s="80"/>
      <c r="B37" s="66"/>
      <c r="C37" s="70"/>
      <c r="D37" s="463" t="s">
        <v>265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">
      <c r="A42" s="80"/>
      <c r="B42" s="66"/>
      <c r="C42" s="70"/>
      <c r="D42" s="463" t="s">
        <v>267</v>
      </c>
      <c r="E42" s="67"/>
      <c r="F42" s="620"/>
      <c r="G42" s="680">
        <f>+H7-1</f>
        <v>2021</v>
      </c>
      <c r="H42" s="68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">
      <c r="A57" s="80"/>
      <c r="B57" s="66"/>
      <c r="C57" s="70"/>
      <c r="D57" s="463" t="s">
        <v>350</v>
      </c>
      <c r="E57" s="67"/>
      <c r="F57" s="67"/>
      <c r="G57" s="67"/>
      <c r="H57" s="67"/>
      <c r="I57" s="678">
        <f>+H7</f>
        <v>2022</v>
      </c>
      <c r="J57" s="678"/>
      <c r="K57" s="625" t="s">
        <v>401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>
      <c r="A59" s="64"/>
      <c r="B59" s="66"/>
      <c r="C59" s="70"/>
      <c r="D59" s="545" t="s">
        <v>304</v>
      </c>
      <c r="E59" s="684">
        <f>+H7</f>
        <v>2022</v>
      </c>
      <c r="F59" s="684"/>
      <c r="G59" s="684"/>
      <c r="H59" s="684"/>
      <c r="I59" s="684"/>
      <c r="J59" s="68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">
      <c r="A60" s="64"/>
      <c r="B60" s="66"/>
      <c r="C60" s="70"/>
      <c r="D60" s="548" t="s">
        <v>307</v>
      </c>
      <c r="E60" s="685">
        <f>+H7</f>
        <v>2022</v>
      </c>
      <c r="F60" s="685"/>
      <c r="G60" s="685"/>
      <c r="H60" s="685"/>
      <c r="I60" s="685"/>
      <c r="J60" s="68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">
      <c r="A61" s="64"/>
      <c r="B61" s="66"/>
      <c r="C61" s="70"/>
      <c r="D61" s="551" t="s">
        <v>310</v>
      </c>
      <c r="E61" s="690">
        <f>+H7</f>
        <v>2022</v>
      </c>
      <c r="F61" s="690"/>
      <c r="G61" s="690"/>
      <c r="H61" s="690"/>
      <c r="I61" s="690"/>
      <c r="J61" s="690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">
      <c r="A75" s="80"/>
      <c r="B75" s="66"/>
      <c r="C75" s="70"/>
      <c r="D75" s="67" t="s">
        <v>408</v>
      </c>
      <c r="E75" s="67"/>
      <c r="F75" s="67"/>
      <c r="G75" s="67"/>
      <c r="H75" s="626"/>
      <c r="I75" s="671">
        <f>+H7</f>
        <v>2022</v>
      </c>
      <c r="J75" s="671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">
      <c r="A82" s="80"/>
      <c r="B82" s="66"/>
      <c r="C82" s="70"/>
      <c r="D82" s="463" t="s">
        <v>350</v>
      </c>
      <c r="E82" s="67"/>
      <c r="F82" s="67"/>
      <c r="G82" s="67"/>
      <c r="H82" s="67"/>
      <c r="I82" s="678">
        <f>+H7</f>
        <v>2022</v>
      </c>
      <c r="J82" s="678"/>
      <c r="K82" s="625" t="s">
        <v>412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">
      <c r="A84" s="64"/>
      <c r="B84" s="66"/>
      <c r="C84" s="70"/>
      <c r="D84" s="545" t="s">
        <v>304</v>
      </c>
      <c r="E84" s="698">
        <f>+H7</f>
        <v>2022</v>
      </c>
      <c r="F84" s="698"/>
      <c r="G84" s="698"/>
      <c r="H84" s="698"/>
      <c r="I84" s="698"/>
      <c r="J84" s="698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">
      <c r="A85" s="64"/>
      <c r="B85" s="66"/>
      <c r="C85" s="70"/>
      <c r="D85" s="548" t="s">
        <v>307</v>
      </c>
      <c r="E85" s="700">
        <f>+H7</f>
        <v>2022</v>
      </c>
      <c r="F85" s="700"/>
      <c r="G85" s="700"/>
      <c r="H85" s="700"/>
      <c r="I85" s="700"/>
      <c r="J85" s="700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">
      <c r="A86" s="64"/>
      <c r="B86" s="66"/>
      <c r="C86" s="70"/>
      <c r="D86" s="551" t="s">
        <v>310</v>
      </c>
      <c r="E86" s="701">
        <f>+H7</f>
        <v>2022</v>
      </c>
      <c r="F86" s="701"/>
      <c r="G86" s="701"/>
      <c r="H86" s="701"/>
      <c r="I86" s="701"/>
      <c r="J86" s="701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">
      <c r="A98" s="80"/>
      <c r="B98" s="66"/>
      <c r="C98" s="70"/>
      <c r="D98" s="463" t="s">
        <v>314</v>
      </c>
      <c r="E98" s="67"/>
      <c r="F98" s="67"/>
      <c r="G98" s="67"/>
      <c r="H98" s="67"/>
      <c r="I98" s="687">
        <f>+H7-1</f>
        <v>2021</v>
      </c>
      <c r="J98" s="687"/>
      <c r="K98" s="625" t="s">
        <v>401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">
      <c r="A100" s="80"/>
      <c r="B100" s="66"/>
      <c r="C100" s="70"/>
      <c r="D100" s="628" t="s">
        <v>415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">
      <c r="A101" s="80"/>
      <c r="B101" s="66"/>
      <c r="C101" s="70"/>
      <c r="D101" s="631" t="s">
        <v>417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">
      <c r="A102" s="80"/>
      <c r="B102" s="66"/>
      <c r="C102" s="70"/>
      <c r="D102" s="634" t="s">
        <v>419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">
      <c r="A116" s="80"/>
      <c r="B116" s="66"/>
      <c r="C116" s="70"/>
      <c r="D116" s="67" t="s">
        <v>408</v>
      </c>
      <c r="E116" s="67"/>
      <c r="F116" s="67"/>
      <c r="G116" s="67"/>
      <c r="H116" s="646"/>
      <c r="I116" s="671">
        <f>+H7</f>
        <v>2022</v>
      </c>
      <c r="J116" s="671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">
      <c r="A123" s="80"/>
      <c r="B123" s="66"/>
      <c r="C123" s="70"/>
      <c r="D123" s="463" t="s">
        <v>314</v>
      </c>
      <c r="E123" s="67"/>
      <c r="F123" s="67"/>
      <c r="G123" s="67"/>
      <c r="H123" s="67"/>
      <c r="I123" s="687">
        <f>+H7-1</f>
        <v>2021</v>
      </c>
      <c r="J123" s="687"/>
      <c r="K123" s="625" t="s">
        <v>412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>
      <c r="A125" s="64"/>
      <c r="B125" s="66"/>
      <c r="C125" s="70"/>
      <c r="D125" s="554" t="s">
        <v>304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>
      <c r="A126" s="64"/>
      <c r="B126" s="66"/>
      <c r="C126" s="70"/>
      <c r="D126" s="557" t="s">
        <v>307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>
      <c r="A127" s="64"/>
      <c r="B127" s="66"/>
      <c r="C127" s="70"/>
      <c r="D127" s="560" t="s">
        <v>310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">
      <c r="A137" s="80"/>
      <c r="B137" s="66"/>
      <c r="C137" s="70"/>
      <c r="D137" s="647" t="s">
        <v>338</v>
      </c>
      <c r="E137" s="67"/>
      <c r="F137" s="67"/>
      <c r="G137" s="67"/>
      <c r="H137" s="670">
        <f>+H7</f>
        <v>2022</v>
      </c>
      <c r="I137" s="670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">
      <c r="A138" s="80"/>
      <c r="B138" s="66"/>
      <c r="C138" s="70"/>
      <c r="D138" s="649" t="s">
        <v>428</v>
      </c>
      <c r="E138" s="67"/>
      <c r="F138" s="67"/>
      <c r="G138" s="592"/>
      <c r="H138" s="592"/>
      <c r="I138" s="668">
        <f>+H7</f>
        <v>2022</v>
      </c>
      <c r="J138" s="668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">
      <c r="A145" s="80"/>
      <c r="B145" s="66"/>
      <c r="C145" s="70"/>
      <c r="D145" s="647" t="s">
        <v>314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">
      <c r="A164" s="64"/>
      <c r="B164" s="66"/>
      <c r="C164" s="70"/>
      <c r="D164" s="84"/>
      <c r="E164" s="74"/>
      <c r="F164" s="667" t="s">
        <v>345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">
      <c r="A165" s="64"/>
      <c r="B165" s="66"/>
      <c r="C165" s="70"/>
      <c r="D165" s="541"/>
      <c r="E165" s="74"/>
      <c r="F165" s="667" t="s">
        <v>346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">
      <c r="A189" s="80"/>
      <c r="B189" s="66"/>
      <c r="C189" s="70"/>
      <c r="D189" s="682">
        <f>H7</f>
        <v>2022</v>
      </c>
      <c r="E189" s="68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">
      <c r="A191" s="64"/>
      <c r="B191" s="66"/>
      <c r="C191" s="70"/>
      <c r="D191" s="84"/>
      <c r="E191" s="74"/>
      <c r="F191" s="667" t="s">
        <v>345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5.7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view="pageBreakPreview" zoomScale="60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70" sqref="F170:G17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462</v>
      </c>
      <c r="C1" s="791"/>
      <c r="D1" s="791"/>
      <c r="E1" s="791"/>
      <c r="F1" s="792"/>
      <c r="G1" s="433" t="s">
        <v>244</v>
      </c>
      <c r="H1" s="426"/>
      <c r="I1" s="778">
        <v>129009094</v>
      </c>
      <c r="J1" s="779"/>
      <c r="K1" s="427"/>
      <c r="L1" s="435" t="s">
        <v>245</v>
      </c>
      <c r="M1" s="431">
        <v>1282</v>
      </c>
      <c r="N1" s="427"/>
      <c r="O1" s="435" t="s">
        <v>239</v>
      </c>
      <c r="P1" s="452">
        <v>62081</v>
      </c>
      <c r="Q1" s="428"/>
      <c r="R1" s="344" t="s">
        <v>278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250</v>
      </c>
      <c r="C3" s="795"/>
      <c r="D3" s="795"/>
      <c r="E3" s="795"/>
      <c r="F3" s="796"/>
      <c r="G3" s="434" t="s">
        <v>238</v>
      </c>
      <c r="H3" s="783"/>
      <c r="I3" s="784"/>
      <c r="J3" s="784"/>
      <c r="K3" s="785"/>
      <c r="L3" s="28" t="s">
        <v>246</v>
      </c>
      <c r="M3" s="780"/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НВУ "ВАСИЛ ЛЕВСКИ" ГР. ВЕЛИКО ТЪРНОВО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367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30.09.2022 г.</v>
      </c>
      <c r="G11" s="396">
        <f>+P5-1</f>
        <v>2021</v>
      </c>
      <c r="H11" s="15"/>
      <c r="I11" s="604" t="str">
        <f>+O8</f>
        <v>30.09.2022 г.</v>
      </c>
      <c r="J11" s="397">
        <f>+P5-1</f>
        <v>2021</v>
      </c>
      <c r="K11" s="16"/>
      <c r="L11" s="605" t="str">
        <f>+O8</f>
        <v>30.09.2022 г.</v>
      </c>
      <c r="M11" s="398">
        <f>+P5-1</f>
        <v>2021</v>
      </c>
      <c r="N11" s="16"/>
      <c r="O11" s="606" t="str">
        <f>+O8</f>
        <v>30.09.2022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1" t="s">
        <v>149</v>
      </c>
      <c r="S15" s="722"/>
      <c r="T15" s="723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75" t="s">
        <v>286</v>
      </c>
      <c r="S16" s="776"/>
      <c r="T16" s="77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281</v>
      </c>
      <c r="S17" s="758"/>
      <c r="T17" s="75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1669</v>
      </c>
      <c r="G18" s="229">
        <v>127858</v>
      </c>
      <c r="H18" s="15"/>
      <c r="I18" s="230"/>
      <c r="J18" s="229"/>
      <c r="K18" s="227"/>
      <c r="L18" s="230"/>
      <c r="M18" s="229"/>
      <c r="N18" s="227"/>
      <c r="O18" s="365">
        <f t="shared" si="0"/>
        <v>1669</v>
      </c>
      <c r="P18" s="378">
        <f t="shared" si="0"/>
        <v>127858</v>
      </c>
      <c r="Q18" s="31"/>
      <c r="R18" s="721" t="s">
        <v>150</v>
      </c>
      <c r="S18" s="722"/>
      <c r="T18" s="723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615071</v>
      </c>
      <c r="G19" s="231">
        <v>879978</v>
      </c>
      <c r="H19" s="15"/>
      <c r="I19" s="232"/>
      <c r="J19" s="231"/>
      <c r="K19" s="227"/>
      <c r="L19" s="232"/>
      <c r="M19" s="231"/>
      <c r="N19" s="227"/>
      <c r="O19" s="360">
        <f t="shared" si="0"/>
        <v>615071</v>
      </c>
      <c r="P19" s="412">
        <f t="shared" si="0"/>
        <v>879978</v>
      </c>
      <c r="Q19" s="31"/>
      <c r="R19" s="707" t="s">
        <v>151</v>
      </c>
      <c r="S19" s="708"/>
      <c r="T19" s="709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73498</v>
      </c>
      <c r="G20" s="231">
        <v>101862</v>
      </c>
      <c r="H20" s="15"/>
      <c r="I20" s="232"/>
      <c r="J20" s="231"/>
      <c r="K20" s="227"/>
      <c r="L20" s="232"/>
      <c r="M20" s="231"/>
      <c r="N20" s="227"/>
      <c r="O20" s="360">
        <f t="shared" si="0"/>
        <v>73498</v>
      </c>
      <c r="P20" s="412">
        <f t="shared" si="0"/>
        <v>101862</v>
      </c>
      <c r="Q20" s="31"/>
      <c r="R20" s="707" t="s">
        <v>152</v>
      </c>
      <c r="S20" s="708"/>
      <c r="T20" s="709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07" t="s">
        <v>154</v>
      </c>
      <c r="S22" s="708"/>
      <c r="T22" s="709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19620</v>
      </c>
      <c r="G24" s="233">
        <v>29687</v>
      </c>
      <c r="H24" s="15"/>
      <c r="I24" s="234">
        <v>-1153</v>
      </c>
      <c r="J24" s="233">
        <v>-827</v>
      </c>
      <c r="K24" s="227"/>
      <c r="L24" s="234"/>
      <c r="M24" s="233"/>
      <c r="N24" s="227"/>
      <c r="O24" s="361">
        <f t="shared" si="0"/>
        <v>18467</v>
      </c>
      <c r="P24" s="384">
        <f t="shared" si="0"/>
        <v>28860</v>
      </c>
      <c r="Q24" s="31"/>
      <c r="R24" s="742" t="s">
        <v>282</v>
      </c>
      <c r="S24" s="743"/>
      <c r="T24" s="744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709858</v>
      </c>
      <c r="G25" s="235">
        <f>+ROUND(+SUM(G15,G16,G18,G19,G20,G21,G22,G23,G24),0)</f>
        <v>1139385</v>
      </c>
      <c r="H25" s="15"/>
      <c r="I25" s="236">
        <f>+ROUND(+SUM(I15,I16,I18,I19,I20,I21,I22,I23,I24),0)</f>
        <v>-1153</v>
      </c>
      <c r="J25" s="235">
        <f>+ROUND(+SUM(J15,J16,J18,J19,J20,J21,J22,J23,J24),0)</f>
        <v>-827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708705</v>
      </c>
      <c r="P25" s="363">
        <f>+ROUND(+SUM(P15,P16,P18,P19,P20,P21,P22,P23,P24),0)</f>
        <v>1138558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19705</v>
      </c>
      <c r="G28" s="231">
        <v>25064</v>
      </c>
      <c r="H28" s="15"/>
      <c r="I28" s="232"/>
      <c r="J28" s="231"/>
      <c r="K28" s="227"/>
      <c r="L28" s="232"/>
      <c r="M28" s="231"/>
      <c r="N28" s="227"/>
      <c r="O28" s="360">
        <f t="shared" si="1"/>
        <v>19705</v>
      </c>
      <c r="P28" s="412">
        <f t="shared" si="1"/>
        <v>25064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19705</v>
      </c>
      <c r="G30" s="235">
        <f>+ROUND(+SUM(G27:G29),0)</f>
        <v>25064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19705</v>
      </c>
      <c r="P30" s="363">
        <f>+ROUND(+SUM(P27:P29),0)</f>
        <v>25064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-68903</v>
      </c>
      <c r="G37" s="247">
        <v>-87214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-68903</v>
      </c>
      <c r="P37" s="363">
        <f t="shared" si="2"/>
        <v>-87214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-59086</v>
      </c>
      <c r="G38" s="249">
        <v>-78560</v>
      </c>
      <c r="H38" s="15"/>
      <c r="I38" s="250"/>
      <c r="J38" s="249"/>
      <c r="K38" s="227"/>
      <c r="L38" s="250"/>
      <c r="M38" s="249"/>
      <c r="N38" s="227"/>
      <c r="O38" s="375">
        <f t="shared" si="2"/>
        <v>-59086</v>
      </c>
      <c r="P38" s="413">
        <f t="shared" si="2"/>
        <v>-78560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-9817</v>
      </c>
      <c r="G39" s="251">
        <v>-8654</v>
      </c>
      <c r="H39" s="15"/>
      <c r="I39" s="252"/>
      <c r="J39" s="251"/>
      <c r="K39" s="227"/>
      <c r="L39" s="252"/>
      <c r="M39" s="251"/>
      <c r="N39" s="227"/>
      <c r="O39" s="376">
        <f t="shared" si="2"/>
        <v>-9817</v>
      </c>
      <c r="P39" s="414">
        <f t="shared" si="2"/>
        <v>-8654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>
        <v>964</v>
      </c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964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>
        <v>28771</v>
      </c>
      <c r="J44" s="229">
        <v>180336</v>
      </c>
      <c r="K44" s="227"/>
      <c r="L44" s="230"/>
      <c r="M44" s="229"/>
      <c r="N44" s="227"/>
      <c r="O44" s="365">
        <f aca="true" t="shared" si="3" ref="O44:P47">+ROUND(+F44+I44+L44,0)</f>
        <v>28771</v>
      </c>
      <c r="P44" s="378">
        <f t="shared" si="3"/>
        <v>180336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2000</v>
      </c>
      <c r="G47" s="233">
        <v>4100</v>
      </c>
      <c r="H47" s="15"/>
      <c r="I47" s="234"/>
      <c r="J47" s="233"/>
      <c r="K47" s="227"/>
      <c r="L47" s="234"/>
      <c r="M47" s="233"/>
      <c r="N47" s="227"/>
      <c r="O47" s="361">
        <f t="shared" si="3"/>
        <v>2000</v>
      </c>
      <c r="P47" s="384">
        <f t="shared" si="3"/>
        <v>4100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2000</v>
      </c>
      <c r="G48" s="235">
        <f>+ROUND(+SUM(G44:G47),0)</f>
        <v>4100</v>
      </c>
      <c r="H48" s="15"/>
      <c r="I48" s="236">
        <f>+ROUND(+SUM(I44:I47),0)</f>
        <v>28771</v>
      </c>
      <c r="J48" s="235">
        <f>+ROUND(+SUM(J44:J47),0)</f>
        <v>180336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30771</v>
      </c>
      <c r="P48" s="363">
        <f>+ROUND(+SUM(P44:P47),0)</f>
        <v>184436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662660</v>
      </c>
      <c r="G50" s="257">
        <f>+ROUND(G25+G30+G37+G42+G48,0)</f>
        <v>1082299</v>
      </c>
      <c r="H50" s="15"/>
      <c r="I50" s="258">
        <f>+ROUND(I25+I30+I37+I42+I48,0)</f>
        <v>27618</v>
      </c>
      <c r="J50" s="257">
        <f>+ROUND(J25+J30+J37+J42+J48,0)</f>
        <v>179509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690278</v>
      </c>
      <c r="P50" s="380">
        <f>+ROUND(P25+P30+P37+P42+P48,0)</f>
        <v>1261808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5400314</v>
      </c>
      <c r="G53" s="259">
        <v>8611985</v>
      </c>
      <c r="H53" s="15"/>
      <c r="I53" s="260">
        <v>78932</v>
      </c>
      <c r="J53" s="259">
        <v>28636</v>
      </c>
      <c r="K53" s="227"/>
      <c r="L53" s="260"/>
      <c r="M53" s="259"/>
      <c r="N53" s="227"/>
      <c r="O53" s="366">
        <f aca="true" t="shared" si="4" ref="O53:P57">+ROUND(+F53+I53+L53,0)</f>
        <v>5479246</v>
      </c>
      <c r="P53" s="359">
        <f t="shared" si="4"/>
        <v>8640621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345</v>
      </c>
      <c r="G54" s="233">
        <v>31291</v>
      </c>
      <c r="H54" s="15"/>
      <c r="I54" s="234"/>
      <c r="J54" s="233"/>
      <c r="K54" s="227"/>
      <c r="L54" s="234"/>
      <c r="M54" s="233"/>
      <c r="N54" s="227"/>
      <c r="O54" s="361">
        <f t="shared" si="4"/>
        <v>345</v>
      </c>
      <c r="P54" s="384">
        <f t="shared" si="4"/>
        <v>31291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604</v>
      </c>
      <c r="G55" s="233">
        <v>2602</v>
      </c>
      <c r="H55" s="15"/>
      <c r="I55" s="234"/>
      <c r="J55" s="233"/>
      <c r="K55" s="227"/>
      <c r="L55" s="234"/>
      <c r="M55" s="233"/>
      <c r="N55" s="227"/>
      <c r="O55" s="361">
        <f t="shared" si="4"/>
        <v>604</v>
      </c>
      <c r="P55" s="384">
        <f t="shared" si="4"/>
        <v>2602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11840796</v>
      </c>
      <c r="G56" s="233">
        <v>13964029</v>
      </c>
      <c r="H56" s="15"/>
      <c r="I56" s="234">
        <v>98949</v>
      </c>
      <c r="J56" s="233">
        <v>71142</v>
      </c>
      <c r="K56" s="227"/>
      <c r="L56" s="234"/>
      <c r="M56" s="233"/>
      <c r="N56" s="227"/>
      <c r="O56" s="361">
        <f t="shared" si="4"/>
        <v>11939745</v>
      </c>
      <c r="P56" s="384">
        <f t="shared" si="4"/>
        <v>14035171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5405182</v>
      </c>
      <c r="G57" s="233">
        <v>6065163</v>
      </c>
      <c r="H57" s="15"/>
      <c r="I57" s="234">
        <v>9532</v>
      </c>
      <c r="J57" s="233">
        <v>5719</v>
      </c>
      <c r="K57" s="227"/>
      <c r="L57" s="234"/>
      <c r="M57" s="233"/>
      <c r="N57" s="227"/>
      <c r="O57" s="361">
        <f t="shared" si="4"/>
        <v>5414714</v>
      </c>
      <c r="P57" s="384">
        <f t="shared" si="4"/>
        <v>6070882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22647241</v>
      </c>
      <c r="G58" s="261">
        <f>+ROUND(+SUM(G53:G57),0)</f>
        <v>28675070</v>
      </c>
      <c r="H58" s="15"/>
      <c r="I58" s="262">
        <f>+ROUND(+SUM(I53:I57),0)</f>
        <v>187413</v>
      </c>
      <c r="J58" s="261">
        <f>+ROUND(+SUM(J53:J57),0)</f>
        <v>105497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22834654</v>
      </c>
      <c r="P58" s="382">
        <f>+ROUND(+SUM(P53:P57),0)</f>
        <v>28780567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1419722</v>
      </c>
      <c r="G61" s="233">
        <v>3907069</v>
      </c>
      <c r="H61" s="15"/>
      <c r="I61" s="234">
        <v>145342</v>
      </c>
      <c r="J61" s="233"/>
      <c r="K61" s="227"/>
      <c r="L61" s="234"/>
      <c r="M61" s="233"/>
      <c r="N61" s="227"/>
      <c r="O61" s="361">
        <f t="shared" si="5"/>
        <v>1565064</v>
      </c>
      <c r="P61" s="384">
        <f t="shared" si="5"/>
        <v>3907069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86</v>
      </c>
      <c r="G62" s="233">
        <v>29808</v>
      </c>
      <c r="H62" s="15"/>
      <c r="I62" s="234">
        <v>120960</v>
      </c>
      <c r="J62" s="233"/>
      <c r="K62" s="227"/>
      <c r="L62" s="234"/>
      <c r="M62" s="233"/>
      <c r="N62" s="227"/>
      <c r="O62" s="361">
        <f t="shared" si="5"/>
        <v>121046</v>
      </c>
      <c r="P62" s="384">
        <f t="shared" si="5"/>
        <v>29808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1419808</v>
      </c>
      <c r="G65" s="261">
        <f>+ROUND(+SUM(G60:G63),0)</f>
        <v>3936877</v>
      </c>
      <c r="H65" s="15"/>
      <c r="I65" s="262">
        <f>+ROUND(+SUM(I60:I63),0)</f>
        <v>266302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1686110</v>
      </c>
      <c r="P65" s="382">
        <f>+ROUND(+SUM(P60:P63),0)</f>
        <v>3936877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1006450</v>
      </c>
      <c r="G71" s="259">
        <v>1315700</v>
      </c>
      <c r="H71" s="15"/>
      <c r="I71" s="260">
        <v>600420</v>
      </c>
      <c r="J71" s="259">
        <v>345208</v>
      </c>
      <c r="K71" s="227"/>
      <c r="L71" s="260"/>
      <c r="M71" s="259"/>
      <c r="N71" s="227"/>
      <c r="O71" s="366">
        <f>+ROUND(+F71+I71+L71,0)</f>
        <v>1606870</v>
      </c>
      <c r="P71" s="359">
        <f>+ROUND(+G71+J71+M71,0)</f>
        <v>1660908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1006450</v>
      </c>
      <c r="G73" s="261">
        <f>+ROUND(+SUM(G71:G72),0)</f>
        <v>1315700</v>
      </c>
      <c r="H73" s="15"/>
      <c r="I73" s="262">
        <f>+ROUND(+SUM(I71:I72),0)</f>
        <v>600420</v>
      </c>
      <c r="J73" s="261">
        <f>+ROUND(+SUM(J71:J72),0)</f>
        <v>345208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1606870</v>
      </c>
      <c r="P73" s="382">
        <f>+ROUND(+SUM(P71:P72),0)</f>
        <v>1660908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25073499</v>
      </c>
      <c r="G79" s="272">
        <f>+ROUND(G58+G65+G69+G73+G77,0)</f>
        <v>33927647</v>
      </c>
      <c r="H79" s="15"/>
      <c r="I79" s="269">
        <f>+ROUND(I58+I65+I69+I73+I77,0)</f>
        <v>1054135</v>
      </c>
      <c r="J79" s="272">
        <f>+ROUND(J58+J65+J69+J73+J77,0)</f>
        <v>450705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26127634</v>
      </c>
      <c r="P79" s="392">
        <f>+ROUND(P58+P65+P69+P73+P77,0)</f>
        <v>34378352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19441082</v>
      </c>
      <c r="G81" s="229">
        <v>24790127</v>
      </c>
      <c r="H81" s="15"/>
      <c r="I81" s="230">
        <v>781591</v>
      </c>
      <c r="J81" s="229">
        <v>673467</v>
      </c>
      <c r="K81" s="227"/>
      <c r="L81" s="230"/>
      <c r="M81" s="229"/>
      <c r="N81" s="227"/>
      <c r="O81" s="365">
        <f>+ROUND(+F81+I81+L81,0)</f>
        <v>20222673</v>
      </c>
      <c r="P81" s="378">
        <f>+ROUND(+G81+J81+M81,0)</f>
        <v>25463594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19441082</v>
      </c>
      <c r="G83" s="270">
        <f>+ROUND(G81+G82,0)</f>
        <v>24790127</v>
      </c>
      <c r="H83" s="15"/>
      <c r="I83" s="271">
        <f>+ROUND(I81+I82,0)</f>
        <v>781591</v>
      </c>
      <c r="J83" s="270">
        <f>+ROUND(J81+J82,0)</f>
        <v>673467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20222673</v>
      </c>
      <c r="P83" s="387">
        <f>+ROUND(P81+P82,0)</f>
        <v>25463594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-4969757</v>
      </c>
      <c r="G85" s="291">
        <f>+ROUND(G50,0)-ROUND(G79,0)+ROUND(G83,0)</f>
        <v>-8055221</v>
      </c>
      <c r="H85" s="15"/>
      <c r="I85" s="292">
        <f>+ROUND(I50,0)-ROUND(I79,0)+ROUND(I83,0)</f>
        <v>-244926</v>
      </c>
      <c r="J85" s="291">
        <f>+ROUND(J50,0)-ROUND(J79,0)+ROUND(J83,0)</f>
        <v>402271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-5214683</v>
      </c>
      <c r="P85" s="389">
        <f>+ROUND(P50,0)-ROUND(P79,0)+ROUND(P83,0)</f>
        <v>-7652950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4969757</v>
      </c>
      <c r="G86" s="293">
        <f>+ROUND(G103,0)+ROUND(G122,0)+ROUND(G129,0)-ROUND(G134,0)</f>
        <v>8055221</v>
      </c>
      <c r="H86" s="15"/>
      <c r="I86" s="294">
        <f>+ROUND(I103,0)+ROUND(I122,0)+ROUND(I129,0)-ROUND(I134,0)</f>
        <v>244926</v>
      </c>
      <c r="J86" s="293">
        <f>+ROUND(J103,0)+ROUND(J122,0)+ROUND(J129,0)-ROUND(J134,0)</f>
        <v>-402271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5214683</v>
      </c>
      <c r="P86" s="391">
        <f>+ROUND(P103,0)+ROUND(P122,0)+ROUND(P129,0)-ROUND(P134,0)</f>
        <v>7652950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2374</v>
      </c>
      <c r="G100" s="233">
        <v>-784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2374</v>
      </c>
      <c r="P100" s="384">
        <f>+ROUND(+G100+J100+M100,0)</f>
        <v>-784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2374</v>
      </c>
      <c r="G101" s="235">
        <f>+ROUND(+SUM(G99:G100),0)</f>
        <v>-784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2374</v>
      </c>
      <c r="P101" s="363">
        <f>+ROUND(+SUM(P99:P100),0)</f>
        <v>-784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2374</v>
      </c>
      <c r="G103" s="257">
        <f>+ROUND(G91+G97+G101,0)</f>
        <v>-784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2374</v>
      </c>
      <c r="P103" s="380">
        <f>+ROUND(P91+P97+P101,0)</f>
        <v>-784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20132</v>
      </c>
      <c r="M118" s="259">
        <v>45161</v>
      </c>
      <c r="N118" s="227"/>
      <c r="O118" s="366">
        <f>+ROUND(+F118+I118+L118,0)</f>
        <v>20132</v>
      </c>
      <c r="P118" s="359">
        <f>+ROUND(+G118+J118+M118,0)</f>
        <v>45161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20132</v>
      </c>
      <c r="M120" s="261">
        <f>+ROUND(+SUM(M118:M119),0)</f>
        <v>45161</v>
      </c>
      <c r="N120" s="227"/>
      <c r="O120" s="381">
        <f>+ROUND(+SUM(O118:O119),0)</f>
        <v>20132</v>
      </c>
      <c r="P120" s="382">
        <f>+ROUND(+SUM(P118:P119),0)</f>
        <v>45161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20132</v>
      </c>
      <c r="M122" s="272">
        <f>+ROUND(M108+M112+M116+M120,0)</f>
        <v>45161</v>
      </c>
      <c r="N122" s="227"/>
      <c r="O122" s="385">
        <f>+ROUND(O108+O112+O116+O120,0)</f>
        <v>20132</v>
      </c>
      <c r="P122" s="392">
        <f>+ROUND(P108+P112+P116+P120,0)</f>
        <v>45161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-244926</v>
      </c>
      <c r="G125" s="233">
        <v>402269</v>
      </c>
      <c r="H125" s="15"/>
      <c r="I125" s="234">
        <v>244926</v>
      </c>
      <c r="J125" s="233">
        <v>-402271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-2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-52160</v>
      </c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-52160</v>
      </c>
      <c r="P126" s="384">
        <f t="shared" si="7"/>
        <v>0</v>
      </c>
      <c r="Q126" s="31"/>
      <c r="R126" s="736" t="s">
        <v>288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284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-297086</v>
      </c>
      <c r="G129" s="270">
        <f>+ROUND(+SUM(G124,G125,G126,G128),0)</f>
        <v>402269</v>
      </c>
      <c r="H129" s="15"/>
      <c r="I129" s="271">
        <f>+ROUND(+SUM(I124,I125,I126,I128),0)</f>
        <v>244926</v>
      </c>
      <c r="J129" s="270">
        <f>+ROUND(+SUM(J124,J125,J126,J128),0)</f>
        <v>-402271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-52160</v>
      </c>
      <c r="P129" s="387">
        <f>+ROUND(+SUM(P124,P125,P126,P128),0)</f>
        <v>-2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11792601</v>
      </c>
      <c r="G131" s="229">
        <v>19446337</v>
      </c>
      <c r="H131" s="15"/>
      <c r="I131" s="230"/>
      <c r="J131" s="229"/>
      <c r="K131" s="227"/>
      <c r="L131" s="230">
        <v>127944</v>
      </c>
      <c r="M131" s="229">
        <v>82783</v>
      </c>
      <c r="N131" s="227"/>
      <c r="O131" s="365">
        <f aca="true" t="shared" si="8" ref="O131:P133">+ROUND(+F131+I131+L131,0)</f>
        <v>11920545</v>
      </c>
      <c r="P131" s="378">
        <f t="shared" si="8"/>
        <v>19529120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6528132</v>
      </c>
      <c r="G133" s="233">
        <v>11792601</v>
      </c>
      <c r="H133" s="15"/>
      <c r="I133" s="234"/>
      <c r="J133" s="233"/>
      <c r="K133" s="227"/>
      <c r="L133" s="234">
        <v>148076</v>
      </c>
      <c r="M133" s="233">
        <v>127944</v>
      </c>
      <c r="N133" s="227"/>
      <c r="O133" s="361">
        <f t="shared" si="8"/>
        <v>6676208</v>
      </c>
      <c r="P133" s="384">
        <f t="shared" si="8"/>
        <v>11920545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-5264469</v>
      </c>
      <c r="G134" s="275">
        <f>+ROUND(+G133-G131-G132,0)</f>
        <v>-7653736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20132</v>
      </c>
      <c r="M134" s="275">
        <f>+ROUND(+M133-M131-M132,0)</f>
        <v>45161</v>
      </c>
      <c r="N134" s="227"/>
      <c r="O134" s="394">
        <f>+ROUND(+O133-O131-O132,0)</f>
        <v>-5244337</v>
      </c>
      <c r="P134" s="395">
        <f>+ROUND(+P133-P131-P132,0)</f>
        <v>-7608575</v>
      </c>
      <c r="Q134" s="31"/>
      <c r="R134" s="712" t="s">
        <v>297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801" t="s">
        <v>323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320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807" t="s">
        <v>319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810" t="s">
        <v>298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-5264469</v>
      </c>
      <c r="G142" s="539">
        <f>+G134+G140</f>
        <v>-7653736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20132</v>
      </c>
      <c r="M142" s="539">
        <f>+M134+M140</f>
        <v>45161</v>
      </c>
      <c r="N142" s="227"/>
      <c r="O142" s="394">
        <f>+O134+O140</f>
        <v>-5244337</v>
      </c>
      <c r="P142" s="395">
        <f>+P134+P140</f>
        <v>-7608575</v>
      </c>
      <c r="Q142" s="31"/>
      <c r="R142" s="813" t="s">
        <v>300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11102022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460</v>
      </c>
      <c r="G148" s="817"/>
      <c r="H148" s="817"/>
      <c r="I148" s="818"/>
      <c r="J148" s="346"/>
      <c r="K148" s="16"/>
      <c r="L148" s="346" t="s">
        <v>234</v>
      </c>
      <c r="M148" s="816" t="s">
        <v>461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6528132</v>
      </c>
      <c r="G160" s="580">
        <f>+G133+G139</f>
        <v>11792601</v>
      </c>
      <c r="I160" s="579">
        <f>+I133+I139</f>
        <v>0</v>
      </c>
      <c r="J160" s="580">
        <f>+J133+J139</f>
        <v>0</v>
      </c>
      <c r="K160" s="227"/>
      <c r="L160" s="579">
        <f>+L133+L139</f>
        <v>148076</v>
      </c>
      <c r="M160" s="580">
        <f>+M133+M139</f>
        <v>127944</v>
      </c>
      <c r="N160" s="227"/>
      <c r="O160" s="583">
        <f>+ROUND(+F160+I160+L160,0)</f>
        <v>6676208</v>
      </c>
      <c r="P160" s="584">
        <f>+ROUND(+G160+J160+M160,0)</f>
        <v>11920545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97">
        <f>+'Cash-Flow-2022-Leva'!P5</f>
        <v>2022</v>
      </c>
      <c r="D161" s="798"/>
      <c r="F161" s="576">
        <v>6528132</v>
      </c>
      <c r="G161" s="577">
        <v>11792601</v>
      </c>
      <c r="I161" s="576"/>
      <c r="J161" s="577"/>
      <c r="K161" s="227"/>
      <c r="L161" s="576">
        <v>148076</v>
      </c>
      <c r="M161" s="577">
        <v>127944</v>
      </c>
      <c r="N161" s="227"/>
      <c r="O161" s="585">
        <f>+ROUND(+F161+I161+L161,0)</f>
        <v>6676208</v>
      </c>
      <c r="P161" s="586">
        <f>+ROUND(+G161+J161+M161,0)</f>
        <v>11920545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30.09.2022 г.</v>
      </c>
      <c r="G162" s="570">
        <f>+G11</f>
        <v>2021</v>
      </c>
      <c r="I162" s="609" t="str">
        <f>+I11</f>
        <v>30.09.2022 г.</v>
      </c>
      <c r="J162" s="572">
        <f>+J11</f>
        <v>2021</v>
      </c>
      <c r="K162" s="11"/>
      <c r="L162" s="610" t="str">
        <f>+L11</f>
        <v>30.09.2022 г.</v>
      </c>
      <c r="M162" s="575">
        <f>+M11</f>
        <v>2021</v>
      </c>
      <c r="N162" s="11"/>
      <c r="O162" s="611" t="str">
        <f>+O11</f>
        <v>30.09.2022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6" man="1"/>
    <brk id="103" min="1" max="16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tabSelected="1" view="pageBreakPreview" zoomScale="60" zoomScalePageLayoutView="0" workbookViewId="0" topLeftCell="A1">
      <pane xSplit="5" ySplit="12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44" sqref="J14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НВУ "ВАСИЛ ЛЕВСКИ" ГР. ВЕЛИКО ТЪРНОВО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129009094</v>
      </c>
      <c r="J1" s="833"/>
      <c r="K1" s="439"/>
      <c r="L1" s="440" t="s">
        <v>245</v>
      </c>
      <c r="M1" s="441">
        <f>+'Cash-Flow-2022-Leva'!M1</f>
        <v>1282</v>
      </c>
      <c r="N1" s="439"/>
      <c r="O1" s="440" t="s">
        <v>239</v>
      </c>
      <c r="P1" s="451">
        <f>+'Cash-Flow-2022-Leva'!P1</f>
        <v>62081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[Седалище и адрес]</v>
      </c>
      <c r="C3" s="840"/>
      <c r="D3" s="840"/>
      <c r="E3" s="840"/>
      <c r="F3" s="841"/>
      <c r="G3" s="445" t="s">
        <v>238</v>
      </c>
      <c r="H3" s="842">
        <f>+'Cash-Flow-2022-Leva'!H3</f>
        <v>0</v>
      </c>
      <c r="I3" s="843"/>
      <c r="J3" s="843"/>
      <c r="K3" s="844"/>
      <c r="L3" s="51" t="s">
        <v>246</v>
      </c>
      <c r="M3" s="845">
        <f>+'Cash-Flow-2022-Leva'!M3:P3</f>
        <v>0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НВУ "ВАСИЛ ЛЕВСКИ" ГР. ВЕЛИКО ТЪРНОВО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30.09.2022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30.09.2022 г.</v>
      </c>
      <c r="G11" s="396">
        <f>+'Cash-Flow-2022-Leva'!G11</f>
        <v>2021</v>
      </c>
      <c r="H11" s="5"/>
      <c r="I11" s="604" t="str">
        <f>+O8</f>
        <v>30.09.2022 г.</v>
      </c>
      <c r="J11" s="397">
        <f>+'Cash-Flow-2022-Leva'!J11</f>
        <v>2021</v>
      </c>
      <c r="K11" s="5"/>
      <c r="L11" s="605" t="str">
        <f>+O8</f>
        <v>30.09.2022 г.</v>
      </c>
      <c r="M11" s="398">
        <f>+'Cash-Flow-2022-Leva'!M11</f>
        <v>2021</v>
      </c>
      <c r="N11" s="464"/>
      <c r="O11" s="606" t="str">
        <f>+O8</f>
        <v>30.09.2022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1.669</v>
      </c>
      <c r="G18" s="255">
        <f>+'Cash-Flow-2022-Leva'!G18/1000</f>
        <v>127.858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1.669</v>
      </c>
      <c r="P18" s="378">
        <f t="shared" si="1"/>
        <v>127.858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615.071</v>
      </c>
      <c r="G19" s="278">
        <f>+'Cash-Flow-2022-Leva'!G19/1000</f>
        <v>879.978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615.071</v>
      </c>
      <c r="P19" s="412">
        <f t="shared" si="1"/>
        <v>879.978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73.498</v>
      </c>
      <c r="G20" s="278">
        <f>+'Cash-Flow-2022-Leva'!G20/1000</f>
        <v>101.862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73.498</v>
      </c>
      <c r="P20" s="412">
        <f t="shared" si="1"/>
        <v>101.862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19.62</v>
      </c>
      <c r="G24" s="267">
        <f>+'Cash-Flow-2022-Leva'!G24/1000</f>
        <v>29.687</v>
      </c>
      <c r="H24" s="277"/>
      <c r="I24" s="268">
        <f>+'Cash-Flow-2022-Leva'!I24/1000</f>
        <v>-1.153</v>
      </c>
      <c r="J24" s="267">
        <f>+'Cash-Flow-2022-Leva'!J24/1000</f>
        <v>-0.827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18.467000000000002</v>
      </c>
      <c r="P24" s="384">
        <f t="shared" si="1"/>
        <v>28.86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709.8580000000001</v>
      </c>
      <c r="G25" s="235">
        <f>+SUM(G15,G16,G18,G19,G20,G21,G22,G23,G24)</f>
        <v>1139.385</v>
      </c>
      <c r="H25" s="277"/>
      <c r="I25" s="236">
        <f>+SUM(I15,I16,I18,I19,I20,I21,I22,I23,I24)</f>
        <v>-1.153</v>
      </c>
      <c r="J25" s="235">
        <f>+SUM(J15,J16,J18,J19,J20,J21,J22,J23,J24)</f>
        <v>-0.827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708.705</v>
      </c>
      <c r="P25" s="363">
        <f>+SUM(P15,P16,P18,P19,P20,P21,P22,P23,P24)</f>
        <v>1138.558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19.705</v>
      </c>
      <c r="G28" s="278">
        <f>+'Cash-Flow-2022-Leva'!G28/1000</f>
        <v>25.064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19.705</v>
      </c>
      <c r="P28" s="412">
        <f t="shared" si="2"/>
        <v>25.064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19.705</v>
      </c>
      <c r="G30" s="235">
        <f>+SUM(G27:G29)</f>
        <v>25.064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19.705</v>
      </c>
      <c r="P30" s="363">
        <f>+SUM(P27:P29)</f>
        <v>25.064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-68.903</v>
      </c>
      <c r="G37" s="235">
        <f>+'Cash-Flow-2022-Leva'!G37/1000</f>
        <v>-87.214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-68.903</v>
      </c>
      <c r="P37" s="363">
        <f t="shared" si="3"/>
        <v>-87.214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-59.086</v>
      </c>
      <c r="G38" s="280">
        <f>+'Cash-Flow-2022-Leva'!G38/1000</f>
        <v>-78.56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-59.086</v>
      </c>
      <c r="P38" s="413">
        <f t="shared" si="3"/>
        <v>-78.56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-9.817</v>
      </c>
      <c r="G39" s="282">
        <f>+'Cash-Flow-2022-Leva'!G39/1000</f>
        <v>-8.654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-9.817</v>
      </c>
      <c r="P39" s="414">
        <f t="shared" si="3"/>
        <v>-8.654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0.964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0.964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28.771</v>
      </c>
      <c r="J44" s="255">
        <f>+'Cash-Flow-2022-Leva'!J44/1000</f>
        <v>180.336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28.771</v>
      </c>
      <c r="P44" s="378">
        <f t="shared" si="4"/>
        <v>180.336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2</v>
      </c>
      <c r="G47" s="267">
        <f>+'Cash-Flow-2022-Leva'!G47/1000</f>
        <v>4.1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2</v>
      </c>
      <c r="P47" s="384">
        <f t="shared" si="4"/>
        <v>4.1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2</v>
      </c>
      <c r="G48" s="235">
        <f>+SUM(G44:G47)</f>
        <v>4.1</v>
      </c>
      <c r="H48" s="277"/>
      <c r="I48" s="236">
        <f>+SUM(I44:I47)</f>
        <v>28.771</v>
      </c>
      <c r="J48" s="235">
        <f>+SUM(J44:J47)</f>
        <v>180.336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30.771</v>
      </c>
      <c r="P48" s="363">
        <f>+SUM(P44:P47)</f>
        <v>184.436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662.6600000000001</v>
      </c>
      <c r="G50" s="257">
        <f>+G25+G30+G37+G42+G48</f>
        <v>1082.299</v>
      </c>
      <c r="H50" s="277"/>
      <c r="I50" s="258">
        <f>+I25+I30+I37+I42+I48</f>
        <v>27.618000000000002</v>
      </c>
      <c r="J50" s="257">
        <f>+J25+J30+J37+J42+J48</f>
        <v>179.50900000000001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690.278</v>
      </c>
      <c r="P50" s="380">
        <f>+P25+P30+P37+P42+P48</f>
        <v>1261.808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5400.314</v>
      </c>
      <c r="G53" s="228">
        <f>+'Cash-Flow-2022-Leva'!G53/1000</f>
        <v>8611.985</v>
      </c>
      <c r="H53" s="277"/>
      <c r="I53" s="238">
        <f>+'Cash-Flow-2022-Leva'!I53/1000</f>
        <v>78.932</v>
      </c>
      <c r="J53" s="228">
        <f>+'Cash-Flow-2022-Leva'!J53/1000</f>
        <v>28.636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5479.246</v>
      </c>
      <c r="P53" s="359">
        <f t="shared" si="5"/>
        <v>8640.621000000001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0.345</v>
      </c>
      <c r="G54" s="267">
        <f>+'Cash-Flow-2022-Leva'!G54/1000</f>
        <v>31.291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0.345</v>
      </c>
      <c r="P54" s="384">
        <f t="shared" si="5"/>
        <v>31.291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0.604</v>
      </c>
      <c r="G55" s="267">
        <f>+'Cash-Flow-2022-Leva'!G55/1000</f>
        <v>2.602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0.604</v>
      </c>
      <c r="P55" s="384">
        <f t="shared" si="5"/>
        <v>2.602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11840.796</v>
      </c>
      <c r="G56" s="267">
        <f>+'Cash-Flow-2022-Leva'!G56/1000</f>
        <v>13964.029</v>
      </c>
      <c r="H56" s="277"/>
      <c r="I56" s="268">
        <f>+'Cash-Flow-2022-Leva'!I56/1000</f>
        <v>98.949</v>
      </c>
      <c r="J56" s="267">
        <f>+'Cash-Flow-2022-Leva'!J56/1000</f>
        <v>71.142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11939.745</v>
      </c>
      <c r="P56" s="384">
        <f t="shared" si="5"/>
        <v>14035.171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5405.182</v>
      </c>
      <c r="G57" s="267">
        <f>+'Cash-Flow-2022-Leva'!G57/1000</f>
        <v>6065.163</v>
      </c>
      <c r="H57" s="277"/>
      <c r="I57" s="268">
        <f>+'Cash-Flow-2022-Leva'!I57/1000</f>
        <v>9.532</v>
      </c>
      <c r="J57" s="267">
        <f>+'Cash-Flow-2022-Leva'!J57/1000</f>
        <v>5.719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5414.714</v>
      </c>
      <c r="P57" s="384">
        <f t="shared" si="5"/>
        <v>6070.882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22647.241</v>
      </c>
      <c r="G58" s="261">
        <f>+SUM(G53:G57)</f>
        <v>28675.07</v>
      </c>
      <c r="H58" s="277"/>
      <c r="I58" s="262">
        <f>+SUM(I53:I57)</f>
        <v>187.413</v>
      </c>
      <c r="J58" s="261">
        <f>+SUM(J53:J57)</f>
        <v>105.49699999999999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22834.654000000002</v>
      </c>
      <c r="P58" s="382">
        <f>+SUM(P53:P57)</f>
        <v>28780.567000000003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1419.722</v>
      </c>
      <c r="G61" s="267">
        <f>+'Cash-Flow-2022-Leva'!G61/1000</f>
        <v>3907.069</v>
      </c>
      <c r="H61" s="277"/>
      <c r="I61" s="268">
        <f>+'Cash-Flow-2022-Leva'!I61/1000</f>
        <v>145.342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1565.064</v>
      </c>
      <c r="P61" s="384">
        <f t="shared" si="6"/>
        <v>3907.069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0.086</v>
      </c>
      <c r="G62" s="267">
        <f>+'Cash-Flow-2022-Leva'!G62/1000</f>
        <v>29.808</v>
      </c>
      <c r="H62" s="277"/>
      <c r="I62" s="268">
        <f>+'Cash-Flow-2022-Leva'!I62/1000</f>
        <v>120.96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121.04599999999999</v>
      </c>
      <c r="P62" s="384">
        <f t="shared" si="6"/>
        <v>29.808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1419.808</v>
      </c>
      <c r="G65" s="261">
        <f>+SUM(G60:G63)</f>
        <v>3936.877</v>
      </c>
      <c r="H65" s="277"/>
      <c r="I65" s="262">
        <f>+SUM(I60:I63)</f>
        <v>266.302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1686.1100000000001</v>
      </c>
      <c r="P65" s="382">
        <f>+SUM(P60:P63)</f>
        <v>3936.877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1006.45</v>
      </c>
      <c r="G71" s="228">
        <f>+'Cash-Flow-2022-Leva'!G71/1000</f>
        <v>1315.7</v>
      </c>
      <c r="H71" s="277"/>
      <c r="I71" s="238">
        <f>+'Cash-Flow-2022-Leva'!I71/1000</f>
        <v>600.42</v>
      </c>
      <c r="J71" s="228">
        <f>+'Cash-Flow-2022-Leva'!J71/1000</f>
        <v>345.208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1606.87</v>
      </c>
      <c r="P71" s="359">
        <f>+G71+J71+M71</f>
        <v>1660.9080000000001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1006.45</v>
      </c>
      <c r="G73" s="261">
        <f>+SUM(G71:G72)</f>
        <v>1315.7</v>
      </c>
      <c r="H73" s="277"/>
      <c r="I73" s="262">
        <f>+SUM(I71:I72)</f>
        <v>600.42</v>
      </c>
      <c r="J73" s="261">
        <f>+SUM(J71:J72)</f>
        <v>345.208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1606.87</v>
      </c>
      <c r="P73" s="382">
        <f>+SUM(P71:P72)</f>
        <v>1660.9080000000001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25073.499000000003</v>
      </c>
      <c r="G79" s="272">
        <f>+G58+G65+G69+G73+G77</f>
        <v>33927.647</v>
      </c>
      <c r="H79" s="277"/>
      <c r="I79" s="269">
        <f>+I58+I65+I69+I73+I77</f>
        <v>1054.135</v>
      </c>
      <c r="J79" s="272">
        <f>+J58+J65+J69+J73+J77</f>
        <v>450.70500000000004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26127.634000000002</v>
      </c>
      <c r="P79" s="392">
        <f>+P58+P65+P69+P73+P77</f>
        <v>34378.352000000006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19441.082</v>
      </c>
      <c r="G81" s="255">
        <f>+'Cash-Flow-2022-Leva'!G81/1000</f>
        <v>24790.127</v>
      </c>
      <c r="H81" s="277"/>
      <c r="I81" s="256">
        <f>+'Cash-Flow-2022-Leva'!I81/1000</f>
        <v>781.591</v>
      </c>
      <c r="J81" s="255">
        <f>+'Cash-Flow-2022-Leva'!J81/1000</f>
        <v>673.467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20222.673</v>
      </c>
      <c r="P81" s="378">
        <f>+G81+J81+M81</f>
        <v>25463.594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19441.082</v>
      </c>
      <c r="G83" s="270">
        <f>+G81+G82</f>
        <v>24790.127</v>
      </c>
      <c r="H83" s="277"/>
      <c r="I83" s="271">
        <f>+I81+I82</f>
        <v>781.591</v>
      </c>
      <c r="J83" s="270">
        <f>+J81+J82</f>
        <v>673.467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20222.673</v>
      </c>
      <c r="P83" s="387">
        <f>+P81+P82</f>
        <v>25463.594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-4969.757000000005</v>
      </c>
      <c r="G85" s="291">
        <f>+G50-G79+G83</f>
        <v>-8055.220999999998</v>
      </c>
      <c r="H85" s="277"/>
      <c r="I85" s="292">
        <f>+I50-I79+I83</f>
        <v>-244.92600000000004</v>
      </c>
      <c r="J85" s="291">
        <f>+J50-J79+J83</f>
        <v>402.27099999999996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-5214.6830000000045</v>
      </c>
      <c r="P85" s="389">
        <f>+P50-P79+P83</f>
        <v>-7652.950000000008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4969.757000000001</v>
      </c>
      <c r="G86" s="293">
        <f>+G103+G122+G129-G134</f>
        <v>8055.220999999999</v>
      </c>
      <c r="H86" s="277"/>
      <c r="I86" s="294">
        <f>+I103+I122+I129-I134</f>
        <v>244.926</v>
      </c>
      <c r="J86" s="293">
        <f>+J103+J122+J129-J134</f>
        <v>-402.271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5214.683000000001</v>
      </c>
      <c r="P86" s="391">
        <f>+P103+P122+P129-P134</f>
        <v>7652.949999999999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2.374</v>
      </c>
      <c r="G100" s="267">
        <f>+'Cash-Flow-2022-Leva'!G100/1000</f>
        <v>-0.784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2.374</v>
      </c>
      <c r="P100" s="384">
        <f>+G100+J100+M100</f>
        <v>-0.784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2.374</v>
      </c>
      <c r="G101" s="235">
        <f>+SUM(G99:G100)</f>
        <v>-0.784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2.374</v>
      </c>
      <c r="P101" s="363">
        <f>+SUM(P99:P100)</f>
        <v>-0.784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2.374</v>
      </c>
      <c r="G103" s="257">
        <f>+G91+G97+G101</f>
        <v>-0.784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2.374</v>
      </c>
      <c r="P103" s="380">
        <f>+P91+P97+P101</f>
        <v>-0.784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20.132</v>
      </c>
      <c r="M118" s="228">
        <f>+'Cash-Flow-2022-Leva'!M118/1000</f>
        <v>45.161</v>
      </c>
      <c r="N118" s="465"/>
      <c r="O118" s="366">
        <f>+F118+I118+L118</f>
        <v>20.132</v>
      </c>
      <c r="P118" s="359">
        <f>+G118+J118+M118</f>
        <v>45.161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20.132</v>
      </c>
      <c r="M120" s="261">
        <f>+SUM(M118:M119)</f>
        <v>45.161</v>
      </c>
      <c r="N120" s="465"/>
      <c r="O120" s="381">
        <f>+SUM(O118:O119)</f>
        <v>20.132</v>
      </c>
      <c r="P120" s="382">
        <f>+SUM(P118:P119)</f>
        <v>45.161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20.132</v>
      </c>
      <c r="M122" s="272">
        <f>+M108+M112+M116+M120</f>
        <v>45.161</v>
      </c>
      <c r="N122" s="465"/>
      <c r="O122" s="385">
        <f>+O108+O112+O116+O120</f>
        <v>20.132</v>
      </c>
      <c r="P122" s="392">
        <f>+P108+P112+P116+P120</f>
        <v>45.161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-244.926</v>
      </c>
      <c r="G125" s="267">
        <f>+'Cash-Flow-2022-Leva'!G125/1000</f>
        <v>402.269</v>
      </c>
      <c r="H125" s="277"/>
      <c r="I125" s="268">
        <f>+'Cash-Flow-2022-Leva'!I125/1000</f>
        <v>244.926</v>
      </c>
      <c r="J125" s="267">
        <f>+'Cash-Flow-2022-Leva'!J125/1000</f>
        <v>-402.271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</v>
      </c>
      <c r="P125" s="384">
        <f t="shared" si="8"/>
        <v>-0.0020000000000095497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-52.16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-52.16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-297.086</v>
      </c>
      <c r="G129" s="270">
        <f>+SUM(G124,G125,G126,G128)</f>
        <v>402.269</v>
      </c>
      <c r="H129" s="277"/>
      <c r="I129" s="271">
        <f>+SUM(I124,I125,I126,I128)</f>
        <v>244.926</v>
      </c>
      <c r="J129" s="270">
        <f>+SUM(J124,J125,J126,J128)</f>
        <v>-402.271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-52.16</v>
      </c>
      <c r="P129" s="387">
        <f>+SUM(P124,P125,P126,P128)</f>
        <v>-0.0020000000000095497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11792.601</v>
      </c>
      <c r="G131" s="255">
        <f>+'Cash-Flow-2022-Leva'!G131/1000</f>
        <v>19446.337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127.944</v>
      </c>
      <c r="M131" s="255">
        <f>+'Cash-Flow-2022-Leva'!M131/1000</f>
        <v>82.783</v>
      </c>
      <c r="N131" s="465"/>
      <c r="O131" s="365">
        <f aca="true" t="shared" si="9" ref="O131:P133">+F131+I131+L131</f>
        <v>11920.545</v>
      </c>
      <c r="P131" s="378">
        <f t="shared" si="9"/>
        <v>19529.12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6528.132</v>
      </c>
      <c r="G133" s="267">
        <f>+'Cash-Flow-2022-Leva'!G133/1000</f>
        <v>11792.601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148.076</v>
      </c>
      <c r="M133" s="267">
        <f>+'Cash-Flow-2022-Leva'!M133/1000</f>
        <v>127.944</v>
      </c>
      <c r="N133" s="465"/>
      <c r="O133" s="361">
        <f t="shared" si="9"/>
        <v>6676.208</v>
      </c>
      <c r="P133" s="384">
        <f t="shared" si="9"/>
        <v>11920.545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-5264.469000000001</v>
      </c>
      <c r="G134" s="275">
        <f>+G133-G131-G132</f>
        <v>-7653.735999999999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20.13199999999999</v>
      </c>
      <c r="M134" s="275">
        <f>+M133-M131-M132</f>
        <v>45.161</v>
      </c>
      <c r="N134" s="465"/>
      <c r="O134" s="394">
        <f>+O133-O131-O132</f>
        <v>-5244.337</v>
      </c>
      <c r="P134" s="395">
        <f>+P133-P131-P132</f>
        <v>-7608.574999999999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-5264.469000000001</v>
      </c>
      <c r="G142" s="275">
        <f>+G134+G140</f>
        <v>-7653.735999999999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20.13199999999999</v>
      </c>
      <c r="M142" s="539">
        <f>+M134+M140</f>
        <v>45.161</v>
      </c>
      <c r="N142" s="465"/>
      <c r="O142" s="563">
        <f>+O134+O140</f>
        <v>-5244.337</v>
      </c>
      <c r="P142" s="564">
        <f>+P134+P140</f>
        <v>-7608.574999999999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11102022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Росица Фидинска</cp:lastModifiedBy>
  <cp:lastPrinted>2022-10-11T11:10:21Z</cp:lastPrinted>
  <dcterms:created xsi:type="dcterms:W3CDTF">2015-12-01T07:17:04Z</dcterms:created>
  <dcterms:modified xsi:type="dcterms:W3CDTF">2022-10-11T11:16:15Z</dcterms:modified>
  <cp:category/>
  <cp:version/>
  <cp:contentType/>
  <cp:contentStatus/>
</cp:coreProperties>
</file>