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8192" windowHeight="10836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'Cash-Flow-2021'!$B$1:$P$157</definedName>
    <definedName name="_xlnm.Print_Area" localSheetId="1">'Cash-Flow-2021-Leva'!$B$1:$T$171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<sst xmlns="http://schemas.openxmlformats.org/spreadsheetml/2006/main" count="673" uniqueCount="458">
  <si>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</si>
  <si>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</si>
  <si>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</si>
  <si>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</si>
  <si>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</si>
  <si>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</si>
  <si>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</si>
  <si>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</si>
  <si>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</si>
  <si>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</si>
  <si>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</si>
  <si>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</si>
  <si>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</si>
  <si>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</si>
  <si>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</si>
  <si>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</si>
  <si>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</si>
  <si>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</si>
  <si>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</si>
  <si>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</si>
  <si>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</si>
  <si>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</si>
  <si>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</si>
  <si>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</si>
  <si>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</si>
  <si>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</si>
  <si>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</si>
  <si>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</si>
  <si>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</si>
  <si>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</si>
  <si>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</si>
  <si>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</si>
  <si>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</si>
  <si>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</si>
  <si>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</si>
  <si>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</si>
  <si>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</si>
  <si>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</si>
  <si>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</si>
  <si>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</si>
  <si>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</si>
  <si>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</si>
  <si>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</si>
  <si>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</si>
  <si>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</si>
  <si>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</si>
  <si>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</si>
  <si>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</si>
  <si>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</si>
  <si>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</si>
  <si>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</si>
  <si>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</si>
  <si>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</si>
  <si>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</si>
  <si>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</si>
  <si>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</si>
  <si>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</si>
  <si>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</si>
  <si>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</si>
  <si>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</si>
  <si>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</si>
  <si>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</si>
  <si>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</si>
  <si>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</si>
  <si>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</si>
  <si>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</si>
  <si>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</si>
  <si>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</si>
  <si>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</si>
  <si>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</si>
  <si>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</si>
  <si>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</si>
  <si>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</si>
  <si>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</si>
  <si>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</si>
  <si>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</si>
  <si>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</si>
  <si>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</si>
  <si>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</si>
  <si>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</si>
  <si>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</si>
  <si>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</si>
  <si>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</si>
  <si>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</si>
  <si>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</si>
  <si>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</si>
  <si>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</si>
  <si>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</si>
  <si>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</si>
  <si>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</si>
  <si>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</si>
  <si>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</si>
  <si>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</si>
  <si>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</si>
  <si>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</si>
  <si>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</si>
  <si>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</si>
  <si>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</si>
  <si>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</si>
  <si>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</si>
  <si>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</si>
  <si>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</si>
  <si>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</si>
  <si>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</si>
  <si>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</si>
  <si>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</si>
  <si>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</si>
  <si>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</si>
  <si>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</si>
  <si>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</si>
  <si>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</si>
  <si>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</si>
  <si>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</si>
  <si>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</si>
  <si>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</si>
  <si>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</si>
  <si>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</si>
  <si>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</si>
  <si>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</si>
  <si>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</si>
  <si>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</si>
  <si>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</si>
  <si>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</si>
  <si>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</si>
  <si>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</si>
  <si>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</si>
  <si>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</si>
  <si>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</si>
  <si>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</si>
  <si>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</si>
  <si>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</si>
  <si>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</si>
  <si>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</si>
  <si>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</si>
  <si>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</si>
  <si>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</si>
  <si>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</si>
  <si>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</si>
  <si>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</si>
  <si>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</si>
  <si>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</si>
  <si>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</si>
  <si>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</si>
  <si>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</si>
  <si>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</si>
  <si>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</si>
  <si>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</si>
  <si>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</si>
  <si>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</si>
  <si>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</si>
  <si>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</si>
  <si>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</si>
  <si>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</si>
  <si>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</si>
  <si>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</si>
  <si>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</si>
  <si>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</si>
  <si>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</si>
  <si>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</si>
  <si>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</si>
  <si>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</si>
  <si>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</si>
  <si>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</si>
  <si>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</si>
  <si>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</si>
  <si>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</si>
  <si>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</si>
  <si>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</si>
  <si>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</si>
  <si>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</si>
  <si>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</si>
  <si>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</si>
  <si>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</si>
  <si>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</si>
  <si>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</si>
  <si>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</si>
  <si>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</si>
  <si>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</si>
  <si>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</si>
  <si>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</si>
  <si>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</si>
  <si>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</si>
  <si>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</si>
  <si>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</si>
  <si>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</si>
  <si>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</si>
  <si>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</si>
  <si>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</si>
  <si>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</si>
  <si>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</si>
  <si>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</si>
  <si>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</si>
  <si>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</si>
  <si>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</si>
  <si>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</si>
  <si>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</si>
  <si>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</si>
  <si>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</si>
  <si>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</si>
  <si>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</si>
  <si>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</si>
  <si>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</si>
  <si>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</si>
  <si>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</si>
  <si>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</si>
  <si>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</si>
  <si>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</si>
  <si>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</si>
  <si>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</si>
  <si>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</si>
  <si>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</si>
  <si>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</si>
  <si>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</si>
  <si>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</si>
  <si>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</si>
  <si>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</si>
  <si>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</si>
  <si>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</si>
  <si>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</si>
  <si>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</si>
  <si>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</si>
  <si>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</si>
  <si>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</si>
  <si>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</si>
  <si>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</si>
  <si>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</si>
  <si>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</si>
  <si>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</si>
  <si>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</si>
  <si>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</si>
  <si>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</si>
  <si>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</si>
  <si>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</si>
  <si>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</si>
  <si>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</si>
  <si>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</si>
  <si>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</si>
  <si>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</si>
  <si>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</si>
  <si>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</si>
  <si>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</si>
  <si>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</si>
  <si>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</si>
  <si>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</si>
  <si>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</si>
  <si>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</si>
  <si>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</si>
  <si>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</si>
  <si>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</si>
  <si>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</si>
  <si>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</si>
  <si>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</si>
  <si>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</si>
  <si>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</si>
  <si>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</si>
  <si>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</si>
  <si>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</si>
  <si>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</si>
  <si>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</si>
  <si>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</si>
  <si>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</si>
  <si>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</si>
  <si>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</si>
  <si>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</si>
  <si>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</si>
  <si>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</si>
  <si>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</si>
  <si>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</si>
  <si>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</si>
  <si>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</si>
  <si>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</si>
  <si>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</si>
  <si>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</si>
  <si>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</si>
  <si>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</si>
  <si>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</si>
  <si>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</si>
  <si>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</si>
  <si>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</si>
  <si>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</si>
  <si>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</si>
  <si>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</si>
  <si>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</si>
  <si>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</si>
  <si>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</si>
  <si>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</si>
  <si>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</si>
  <si>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</si>
  <si>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</si>
  <si>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</si>
  <si>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</si>
  <si>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</si>
  <si>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</si>
  <si>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</si>
  <si>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</si>
  <si>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</si>
  <si>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</si>
  <si>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</si>
  <si>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</si>
  <si>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</si>
  <si>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</si>
  <si>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</si>
  <si>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</si>
  <si>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</si>
  <si>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</si>
  <si>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</si>
  <si>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</si>
  <si>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</si>
  <si>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</si>
  <si>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</si>
  <si>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</si>
  <si>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</si>
  <si>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</si>
  <si>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</si>
  <si>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</si>
  <si>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</si>
  <si>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</si>
  <si>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</si>
  <si>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</si>
  <si>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</si>
  <si>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</si>
  <si>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</si>
  <si>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</si>
  <si>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</si>
  <si>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</si>
  <si>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</si>
  <si>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</si>
  <si>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</si>
  <si>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</si>
  <si>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</si>
  <si>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</si>
  <si>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</si>
  <si>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</si>
  <si>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</si>
  <si>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</si>
  <si>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</si>
  <si>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</si>
  <si>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</si>
  <si>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</si>
  <si>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</si>
  <si>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</si>
  <si>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</si>
  <si>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</si>
  <si>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</si>
  <si>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</si>
  <si>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</si>
  <si>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</si>
  <si>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</si>
  <si>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</si>
  <si>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</si>
  <si>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</si>
  <si>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</si>
  <si>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</si>
  <si>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</si>
  <si>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</si>
  <si>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</si>
  <si>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</si>
  <si>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</si>
  <si>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</si>
  <si>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</si>
  <si>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</si>
  <si>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</si>
  <si>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</si>
  <si>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</si>
  <si>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</si>
  <si>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</si>
  <si>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</si>
  <si>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</si>
  <si>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</si>
  <si>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</si>
  <si>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</si>
  <si>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</si>
  <si>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</si>
  <si>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</si>
  <si>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</si>
  <si>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</si>
  <si>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</si>
  <si>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</si>
  <si>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</si>
  <si>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</si>
  <si>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</si>
  <si>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</si>
  <si>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</si>
  <si>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</si>
  <si>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</si>
  <si>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</si>
  <si>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</si>
  <si>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</si>
  <si>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</si>
  <si>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</si>
  <si>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</si>
  <si>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</si>
  <si>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</si>
  <si>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</si>
  <si>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</si>
  <si>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</si>
  <si>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</si>
  <si>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</si>
  <si>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</si>
  <si>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</si>
  <si>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</si>
  <si>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</si>
  <si>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</si>
  <si>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</si>
  <si>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</si>
  <si>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</si>
  <si>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</si>
  <si>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</si>
  <si>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</si>
  <si>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</si>
  <si>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</si>
  <si>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</si>
  <si>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</si>
  <si>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</si>
  <si>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</si>
  <si>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</si>
  <si>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</si>
  <si>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</si>
  <si>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</si>
  <si>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</si>
  <si>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</si>
  <si>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</si>
  <si>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</si>
  <si>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</si>
  <si>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</si>
  <si>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</si>
  <si>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</si>
  <si>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</si>
  <si>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</si>
  <si>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</si>
  <si>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</si>
  <si>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</si>
  <si>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</si>
  <si>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</si>
  <si>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</si>
  <si>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</si>
  <si>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</si>
  <si>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</si>
  <si>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</si>
  <si>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</si>
  <si>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</si>
  <si>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</si>
  <si>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</si>
  <si>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</si>
  <si>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</si>
  <si>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</si>
  <si>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</si>
  <si>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</si>
  <si>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</si>
  <si>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</si>
  <si>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</si>
  <si>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</si>
  <si>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</si>
  <si>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</si>
  <si>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</si>
  <si>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НВУ "ВАСИЛ ЛЕВСКИ"  ГР. ВЕЛИКО ТЪРНОВО</t>
  </si>
  <si>
    <t>бригаден генерал Иван Маламов</t>
  </si>
  <si>
    <t>подполковник Илия Христов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</si>
</sst>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2" fillId="27" borderId="2" applyNumberFormat="0" applyAlignment="0" applyProtection="0"/>
    <xf numFmtId="0" fontId="133" fillId="28" borderId="0" applyNumberFormat="0" applyBorder="0" applyAlignment="0" applyProtection="0"/>
    <xf numFmtId="0" fontId="134" fillId="0" borderId="0" applyNumberFormat="0" applyFill="0" applyBorder="0" applyAlignment="0" applyProtection="0"/>
    <xf numFmtId="0" fontId="135" fillId="0" borderId="3" applyNumberFormat="0" applyFill="0" applyAlignment="0" applyProtection="0"/>
    <xf numFmtId="0" fontId="136" fillId="0" borderId="4" applyNumberFormat="0" applyFill="0" applyAlignment="0" applyProtection="0"/>
    <xf numFmtId="0" fontId="137" fillId="0" borderId="5" applyNumberFormat="0" applyFill="0" applyAlignment="0" applyProtection="0"/>
    <xf numFmtId="0" fontId="1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8" fillId="29" borderId="6" applyNumberFormat="0" applyAlignment="0" applyProtection="0"/>
    <xf numFmtId="0" fontId="139" fillId="29" borderId="2" applyNumberFormat="0" applyAlignment="0" applyProtection="0"/>
    <xf numFmtId="0" fontId="140" fillId="30" borderId="7" applyNumberFormat="0" applyAlignment="0" applyProtection="0"/>
    <xf numFmtId="0" fontId="141" fillId="31" borderId="0" applyNumberFormat="0" applyBorder="0" applyAlignment="0" applyProtection="0"/>
    <xf numFmtId="0" fontId="142" fillId="32" borderId="0" applyNumberFormat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6" fillId="0" borderId="8" applyNumberFormat="0" applyFill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9" fillId="26" borderId="0" xfId="38" applyFont="1" applyFill="1" applyAlignment="1" applyProtection="1">
      <alignment horizontal="right"/>
      <protection/>
    </xf>
    <xf numFmtId="0" fontId="150" fillId="26" borderId="0" xfId="38" applyFont="1" applyFill="1" applyBorder="1" applyAlignment="1" applyProtection="1">
      <alignment horizontal="center"/>
      <protection/>
    </xf>
    <xf numFmtId="166" fontId="151" fillId="26" borderId="0" xfId="41" applyNumberFormat="1" applyFont="1" applyFill="1" applyAlignment="1" applyProtection="1">
      <alignment/>
      <protection/>
    </xf>
    <xf numFmtId="0" fontId="149" fillId="26" borderId="0" xfId="33" applyFont="1" applyFill="1" applyAlignment="1" applyProtection="1" quotePrefix="1">
      <alignment/>
      <protection/>
    </xf>
    <xf numFmtId="0" fontId="151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8" fillId="38" borderId="0" xfId="33" applyNumberFormat="1" applyFont="1" applyFill="1" applyBorder="1" applyAlignment="1">
      <alignment horizontal="right"/>
      <protection/>
    </xf>
    <xf numFmtId="0" fontId="21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1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1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2" fontId="15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67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49" fillId="40" borderId="25" xfId="33" applyFont="1" applyFill="1" applyBorder="1">
      <alignment/>
      <protection/>
    </xf>
    <xf numFmtId="0" fontId="151" fillId="40" borderId="26" xfId="33" applyFont="1" applyFill="1" applyBorder="1">
      <alignment/>
      <protection/>
    </xf>
    <xf numFmtId="0" fontId="151" fillId="40" borderId="27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4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1" applyNumberFormat="1" applyFont="1" applyFill="1" applyAlignment="1" applyProtection="1">
      <alignment/>
      <protection/>
    </xf>
    <xf numFmtId="174" fontId="14" fillId="37" borderId="0" xfId="40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5" fillId="41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8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1" fillId="26" borderId="29" xfId="0" applyNumberFormat="1" applyFont="1" applyFill="1" applyBorder="1" applyAlignment="1" applyProtection="1">
      <alignment horizontal="center"/>
      <protection/>
    </xf>
    <xf numFmtId="166" fontId="12" fillId="26" borderId="29" xfId="0" applyNumberFormat="1" applyFont="1" applyFill="1" applyBorder="1" applyAlignment="1" applyProtection="1">
      <alignment horizontal="center"/>
      <protection/>
    </xf>
    <xf numFmtId="166" fontId="31" fillId="42" borderId="29" xfId="0" applyNumberFormat="1" applyFont="1" applyFill="1" applyBorder="1" applyAlignment="1" applyProtection="1">
      <alignment horizontal="center"/>
      <protection locked="0"/>
    </xf>
    <xf numFmtId="0" fontId="2" fillId="26" borderId="30" xfId="0" applyFont="1" applyFill="1" applyBorder="1" applyAlignment="1" applyProtection="1">
      <alignment horizontal="right"/>
      <protection/>
    </xf>
    <xf numFmtId="0" fontId="11" fillId="26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2" fontId="156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2" xfId="41" applyNumberFormat="1" applyFont="1" applyFill="1" applyBorder="1" applyAlignment="1" applyProtection="1">
      <alignment/>
      <protection/>
    </xf>
    <xf numFmtId="38" fontId="8" fillId="33" borderId="32" xfId="41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41" applyNumberFormat="1" applyFont="1" applyFill="1" applyBorder="1" applyAlignment="1" applyProtection="1">
      <alignment/>
      <protection/>
    </xf>
    <xf numFmtId="38" fontId="9" fillId="43" borderId="32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3" xfId="0" applyNumberFormat="1" applyFont="1" applyFill="1" applyBorder="1" applyAlignment="1" applyProtection="1" quotePrefix="1">
      <alignment horizontal="center"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2" xfId="41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6" fontId="5" fillId="39" borderId="40" xfId="0" applyNumberFormat="1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4" borderId="45" xfId="41" applyNumberFormat="1" applyFont="1" applyFill="1" applyBorder="1" applyAlignment="1" applyProtection="1">
      <alignment/>
      <protection/>
    </xf>
    <xf numFmtId="38" fontId="8" fillId="44" borderId="46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45" borderId="45" xfId="41" applyNumberFormat="1" applyFont="1" applyFill="1" applyBorder="1" applyAlignment="1" applyProtection="1">
      <alignment/>
      <protection/>
    </xf>
    <xf numFmtId="38" fontId="8" fillId="45" borderId="46" xfId="41" applyNumberFormat="1" applyFont="1" applyFill="1" applyBorder="1" applyAlignment="1" applyProtection="1">
      <alignment/>
      <protection/>
    </xf>
    <xf numFmtId="38" fontId="8" fillId="33" borderId="47" xfId="41" applyNumberFormat="1" applyFont="1" applyFill="1" applyBorder="1" applyAlignment="1" applyProtection="1">
      <alignment/>
      <protection/>
    </xf>
    <xf numFmtId="38" fontId="8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51" xfId="41" applyNumberFormat="1" applyFont="1" applyFill="1" applyBorder="1" applyAlignment="1" applyProtection="1">
      <alignment/>
      <protection/>
    </xf>
    <xf numFmtId="38" fontId="9" fillId="33" borderId="52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3" fillId="43" borderId="55" xfId="41" applyNumberFormat="1" applyFont="1" applyFill="1" applyBorder="1" applyAlignment="1" applyProtection="1">
      <alignment/>
      <protection/>
    </xf>
    <xf numFmtId="38" fontId="23" fillId="43" borderId="56" xfId="41" applyNumberFormat="1" applyFont="1" applyFill="1" applyBorder="1" applyAlignment="1" applyProtection="1">
      <alignment/>
      <protection/>
    </xf>
    <xf numFmtId="38" fontId="23" fillId="43" borderId="49" xfId="41" applyNumberFormat="1" applyFont="1" applyFill="1" applyBorder="1" applyAlignment="1" applyProtection="1">
      <alignment/>
      <protection/>
    </xf>
    <xf numFmtId="38" fontId="23" fillId="43" borderId="50" xfId="41" applyNumberFormat="1" applyFont="1" applyFill="1" applyBorder="1" applyAlignment="1" applyProtection="1">
      <alignment/>
      <protection/>
    </xf>
    <xf numFmtId="38" fontId="23" fillId="43" borderId="51" xfId="41" applyNumberFormat="1" applyFont="1" applyFill="1" applyBorder="1" applyAlignment="1" applyProtection="1">
      <alignment/>
      <protection/>
    </xf>
    <xf numFmtId="38" fontId="23" fillId="43" borderId="52" xfId="41" applyNumberFormat="1" applyFont="1" applyFill="1" applyBorder="1" applyAlignment="1" applyProtection="1">
      <alignment/>
      <protection/>
    </xf>
    <xf numFmtId="38" fontId="8" fillId="33" borderId="57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4" xfId="41" applyNumberFormat="1" applyFont="1" applyFill="1" applyBorder="1" applyAlignment="1" applyProtection="1">
      <alignment/>
      <protection/>
    </xf>
    <xf numFmtId="38" fontId="23" fillId="43" borderId="45" xfId="41" applyNumberFormat="1" applyFont="1" applyFill="1" applyBorder="1" applyAlignment="1" applyProtection="1">
      <alignment/>
      <protection/>
    </xf>
    <xf numFmtId="38" fontId="23" fillId="43" borderId="46" xfId="41" applyNumberFormat="1" applyFont="1" applyFill="1" applyBorder="1" applyAlignment="1" applyProtection="1">
      <alignment/>
      <protection/>
    </xf>
    <xf numFmtId="38" fontId="9" fillId="46" borderId="58" xfId="41" applyNumberFormat="1" applyFont="1" applyFill="1" applyBorder="1" applyAlignment="1" applyProtection="1">
      <alignment/>
      <protection/>
    </xf>
    <xf numFmtId="38" fontId="9" fillId="46" borderId="59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38" fontId="9" fillId="33" borderId="59" xfId="41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26" borderId="45" xfId="0" applyFont="1" applyFill="1" applyBorder="1" applyAlignment="1" applyProtection="1">
      <alignment horizontal="left"/>
      <protection/>
    </xf>
    <xf numFmtId="175" fontId="157" fillId="33" borderId="29" xfId="0" applyNumberFormat="1" applyFont="1" applyFill="1" applyBorder="1" applyAlignment="1" applyProtection="1">
      <alignment horizontal="center"/>
      <protection locked="0"/>
    </xf>
    <xf numFmtId="175" fontId="157" fillId="33" borderId="47" xfId="0" applyNumberFormat="1" applyFont="1" applyFill="1" applyBorder="1" applyAlignment="1" applyProtection="1">
      <alignment horizontal="center"/>
      <protection/>
    </xf>
    <xf numFmtId="0" fontId="3" fillId="26" borderId="45" xfId="0" applyFont="1" applyFill="1" applyBorder="1" applyAlignment="1" applyProtection="1">
      <alignment horizontal="right"/>
      <protection/>
    </xf>
    <xf numFmtId="38" fontId="9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15" fillId="33" borderId="63" xfId="41" applyNumberFormat="1" applyFont="1" applyFill="1" applyBorder="1" applyAlignment="1" applyProtection="1">
      <alignment/>
      <protection/>
    </xf>
    <xf numFmtId="38" fontId="8" fillId="33" borderId="64" xfId="41" applyNumberFormat="1" applyFont="1" applyFill="1" applyBorder="1" applyAlignment="1" applyProtection="1">
      <alignment/>
      <protection/>
    </xf>
    <xf numFmtId="38" fontId="8" fillId="33" borderId="63" xfId="41" applyNumberFormat="1" applyFont="1" applyFill="1" applyBorder="1" applyAlignment="1" applyProtection="1">
      <alignment/>
      <protection/>
    </xf>
    <xf numFmtId="38" fontId="9" fillId="33" borderId="64" xfId="41" applyNumberFormat="1" applyFont="1" applyFill="1" applyBorder="1" applyAlignment="1" applyProtection="1">
      <alignment/>
      <protection/>
    </xf>
    <xf numFmtId="38" fontId="8" fillId="43" borderId="57" xfId="41" applyNumberFormat="1" applyFont="1" applyFill="1" applyBorder="1" applyAlignment="1" applyProtection="1">
      <alignment/>
      <protection/>
    </xf>
    <xf numFmtId="38" fontId="9" fillId="43" borderId="64" xfId="41" applyNumberFormat="1" applyFont="1" applyFill="1" applyBorder="1" applyAlignment="1" applyProtection="1">
      <alignment/>
      <protection/>
    </xf>
    <xf numFmtId="38" fontId="9" fillId="43" borderId="61" xfId="41" applyNumberFormat="1" applyFont="1" applyFill="1" applyBorder="1" applyAlignment="1" applyProtection="1">
      <alignment/>
      <protection/>
    </xf>
    <xf numFmtId="38" fontId="9" fillId="43" borderId="65" xfId="41" applyNumberFormat="1" applyFont="1" applyFill="1" applyBorder="1" applyAlignment="1" applyProtection="1">
      <alignment/>
      <protection/>
    </xf>
    <xf numFmtId="38" fontId="23" fillId="43" borderId="53" xfId="41" applyNumberFormat="1" applyFont="1" applyFill="1" applyBorder="1" applyAlignment="1" applyProtection="1">
      <alignment/>
      <protection/>
    </xf>
    <xf numFmtId="38" fontId="23" fillId="43" borderId="61" xfId="41" applyNumberFormat="1" applyFont="1" applyFill="1" applyBorder="1" applyAlignment="1" applyProtection="1">
      <alignment/>
      <protection/>
    </xf>
    <xf numFmtId="38" fontId="23" fillId="43" borderId="62" xfId="41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3" fillId="43" borderId="44" xfId="41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41" applyNumberFormat="1" applyFont="1" applyFill="1" applyBorder="1" applyAlignment="1" applyProtection="1">
      <alignment/>
      <protection/>
    </xf>
    <xf numFmtId="38" fontId="158" fillId="46" borderId="65" xfId="41" applyNumberFormat="1" applyFont="1" applyFill="1" applyBorder="1" applyAlignment="1" applyProtection="1">
      <alignment/>
      <protection/>
    </xf>
    <xf numFmtId="38" fontId="9" fillId="33" borderId="65" xfId="41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6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3" fillId="43" borderId="72" xfId="0" applyNumberFormat="1" applyFont="1" applyFill="1" applyBorder="1" applyAlignment="1" applyProtection="1">
      <alignment/>
      <protection/>
    </xf>
    <xf numFmtId="176" fontId="4" fillId="43" borderId="72" xfId="0" applyNumberFormat="1" applyFont="1" applyFill="1" applyBorder="1" applyAlignment="1" applyProtection="1">
      <alignment/>
      <protection/>
    </xf>
    <xf numFmtId="176" fontId="3" fillId="43" borderId="74" xfId="0" applyNumberFormat="1" applyFont="1" applyFill="1" applyBorder="1" applyAlignment="1" applyProtection="1">
      <alignment/>
      <protection/>
    </xf>
    <xf numFmtId="176" fontId="4" fillId="43" borderId="74" xfId="0" applyNumberFormat="1" applyFont="1" applyFill="1" applyBorder="1" applyAlignment="1" applyProtection="1">
      <alignment/>
      <protection/>
    </xf>
    <xf numFmtId="176" fontId="3" fillId="43" borderId="75" xfId="0" applyNumberFormat="1" applyFont="1" applyFill="1" applyBorder="1" applyAlignment="1" applyProtection="1">
      <alignment/>
      <protection/>
    </xf>
    <xf numFmtId="176" fontId="4" fillId="43" borderId="75" xfId="0" applyNumberFormat="1" applyFont="1" applyFill="1" applyBorder="1" applyAlignment="1" applyProtection="1">
      <alignment/>
      <protection/>
    </xf>
    <xf numFmtId="176" fontId="3" fillId="43" borderId="76" xfId="0" applyNumberFormat="1" applyFont="1" applyFill="1" applyBorder="1" applyAlignment="1" applyProtection="1">
      <alignment/>
      <protection/>
    </xf>
    <xf numFmtId="176" fontId="4" fillId="43" borderId="76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1" fillId="43" borderId="77" xfId="0" applyNumberFormat="1" applyFont="1" applyFill="1" applyBorder="1" applyAlignment="1" applyProtection="1">
      <alignment/>
      <protection locked="0"/>
    </xf>
    <xf numFmtId="176" fontId="12" fillId="43" borderId="77" xfId="0" applyNumberFormat="1" applyFont="1" applyFill="1" applyBorder="1" applyAlignment="1" applyProtection="1">
      <alignment/>
      <protection locked="0"/>
    </xf>
    <xf numFmtId="176" fontId="31" fillId="43" borderId="75" xfId="0" applyNumberFormat="1" applyFont="1" applyFill="1" applyBorder="1" applyAlignment="1" applyProtection="1">
      <alignment/>
      <protection locked="0"/>
    </xf>
    <xf numFmtId="176" fontId="12" fillId="43" borderId="75" xfId="0" applyNumberFormat="1" applyFont="1" applyFill="1" applyBorder="1" applyAlignment="1" applyProtection="1">
      <alignment/>
      <protection locked="0"/>
    </xf>
    <xf numFmtId="176" fontId="31" fillId="43" borderId="78" xfId="0" applyNumberFormat="1" applyFont="1" applyFill="1" applyBorder="1" applyAlignment="1" applyProtection="1">
      <alignment/>
      <protection locked="0"/>
    </xf>
    <xf numFmtId="176" fontId="12" fillId="43" borderId="78" xfId="0" applyNumberFormat="1" applyFont="1" applyFill="1" applyBorder="1" applyAlignment="1" applyProtection="1">
      <alignment/>
      <protection locked="0"/>
    </xf>
    <xf numFmtId="176" fontId="3" fillId="33" borderId="74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45" borderId="10" xfId="0" applyNumberFormat="1" applyFont="1" applyFill="1" applyBorder="1" applyAlignment="1" applyProtection="1">
      <alignment/>
      <protection/>
    </xf>
    <xf numFmtId="176" fontId="4" fillId="45" borderId="10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 locked="0"/>
    </xf>
    <xf numFmtId="176" fontId="4" fillId="33" borderId="78" xfId="0" applyNumberFormat="1" applyFont="1" applyFill="1" applyBorder="1" applyAlignment="1" applyProtection="1">
      <alignment/>
      <protection locked="0"/>
    </xf>
    <xf numFmtId="176" fontId="31" fillId="43" borderId="80" xfId="0" applyNumberFormat="1" applyFont="1" applyFill="1" applyBorder="1" applyAlignment="1" applyProtection="1">
      <alignment/>
      <protection locked="0"/>
    </xf>
    <xf numFmtId="176" fontId="12" fillId="43" borderId="80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" fillId="47" borderId="79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3" fillId="47" borderId="79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33" borderId="81" xfId="0" applyNumberFormat="1" applyFont="1" applyFill="1" applyBorder="1" applyAlignment="1" applyProtection="1">
      <alignment/>
      <protection/>
    </xf>
    <xf numFmtId="176" fontId="4" fillId="33" borderId="81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1" fillId="43" borderId="77" xfId="0" applyNumberFormat="1" applyFont="1" applyFill="1" applyBorder="1" applyAlignment="1" applyProtection="1">
      <alignment/>
      <protection/>
    </xf>
    <xf numFmtId="176" fontId="12" fillId="43" borderId="77" xfId="0" applyNumberFormat="1" applyFont="1" applyFill="1" applyBorder="1" applyAlignment="1" applyProtection="1">
      <alignment/>
      <protection/>
    </xf>
    <xf numFmtId="176" fontId="31" fillId="43" borderId="75" xfId="0" applyNumberFormat="1" applyFont="1" applyFill="1" applyBorder="1" applyAlignment="1" applyProtection="1">
      <alignment/>
      <protection/>
    </xf>
    <xf numFmtId="176" fontId="12" fillId="43" borderId="75" xfId="0" applyNumberFormat="1" applyFont="1" applyFill="1" applyBorder="1" applyAlignment="1" applyProtection="1">
      <alignment/>
      <protection/>
    </xf>
    <xf numFmtId="176" fontId="31" fillId="43" borderId="78" xfId="0" applyNumberFormat="1" applyFont="1" applyFill="1" applyBorder="1" applyAlignment="1" applyProtection="1">
      <alignment/>
      <protection/>
    </xf>
    <xf numFmtId="176" fontId="12" fillId="43" borderId="78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31" fillId="43" borderId="80" xfId="0" applyNumberFormat="1" applyFont="1" applyFill="1" applyBorder="1" applyAlignment="1" applyProtection="1">
      <alignment/>
      <protection/>
    </xf>
    <xf numFmtId="176" fontId="12" fillId="43" borderId="80" xfId="0" applyNumberFormat="1" applyFont="1" applyFill="1" applyBorder="1" applyAlignment="1" applyProtection="1">
      <alignment/>
      <protection/>
    </xf>
    <xf numFmtId="0" fontId="159" fillId="48" borderId="0" xfId="0" applyFont="1" applyFill="1" applyAlignment="1" applyProtection="1" quotePrefix="1">
      <alignment horizontal="center"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176" fontId="3" fillId="39" borderId="81" xfId="0" applyNumberFormat="1" applyFont="1" applyFill="1" applyBorder="1" applyAlignment="1" applyProtection="1">
      <alignment/>
      <protection/>
    </xf>
    <xf numFmtId="176" fontId="4" fillId="39" borderId="81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8" fillId="43" borderId="57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4" xfId="41" applyNumberFormat="1" applyFont="1" applyFill="1" applyBorder="1" applyAlignment="1" applyProtection="1">
      <alignment horizontal="center"/>
      <protection/>
    </xf>
    <xf numFmtId="38" fontId="9" fillId="43" borderId="64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1" xfId="41" applyNumberFormat="1" applyFont="1" applyFill="1" applyBorder="1" applyAlignment="1" applyProtection="1">
      <alignment horizontal="center"/>
      <protection/>
    </xf>
    <xf numFmtId="38" fontId="9" fillId="43" borderId="49" xfId="41" applyNumberFormat="1" applyFont="1" applyFill="1" applyBorder="1" applyAlignment="1" applyProtection="1">
      <alignment horizontal="center"/>
      <protection/>
    </xf>
    <xf numFmtId="38" fontId="9" fillId="43" borderId="50" xfId="41" applyNumberFormat="1" applyFont="1" applyFill="1" applyBorder="1" applyAlignment="1" applyProtection="1">
      <alignment horizontal="center"/>
      <protection/>
    </xf>
    <xf numFmtId="38" fontId="9" fillId="43" borderId="65" xfId="41" applyNumberFormat="1" applyFont="1" applyFill="1" applyBorder="1" applyAlignment="1" applyProtection="1">
      <alignment horizontal="center"/>
      <protection/>
    </xf>
    <xf numFmtId="38" fontId="9" fillId="43" borderId="58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23" fillId="43" borderId="44" xfId="41" applyNumberFormat="1" applyFont="1" applyFill="1" applyBorder="1" applyAlignment="1" applyProtection="1">
      <alignment horizontal="center"/>
      <protection/>
    </xf>
    <xf numFmtId="38" fontId="23" fillId="43" borderId="45" xfId="41" applyNumberFormat="1" applyFont="1" applyFill="1" applyBorder="1" applyAlignment="1" applyProtection="1">
      <alignment horizontal="center"/>
      <protection/>
    </xf>
    <xf numFmtId="38" fontId="23" fillId="43" borderId="46" xfId="41" applyNumberFormat="1" applyFont="1" applyFill="1" applyBorder="1" applyAlignment="1" applyProtection="1">
      <alignment horizontal="center"/>
      <protection/>
    </xf>
    <xf numFmtId="38" fontId="8" fillId="33" borderId="57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4" xfId="41" applyNumberFormat="1" applyFont="1" applyFill="1" applyBorder="1" applyAlignment="1" applyProtection="1">
      <alignment horizontal="center"/>
      <protection/>
    </xf>
    <xf numFmtId="3" fontId="11" fillId="33" borderId="65" xfId="36" applyNumberFormat="1" applyFont="1" applyFill="1" applyBorder="1" applyAlignment="1" applyProtection="1">
      <alignment horizontal="center"/>
      <protection/>
    </xf>
    <xf numFmtId="3" fontId="11" fillId="33" borderId="58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0" fontId="5" fillId="39" borderId="69" xfId="36" applyFont="1" applyFill="1" applyBorder="1" applyAlignment="1" applyProtection="1">
      <alignment horizontal="left"/>
      <protection/>
    </xf>
    <xf numFmtId="0" fontId="5" fillId="39" borderId="38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166" fontId="5" fillId="39" borderId="68" xfId="36" applyNumberFormat="1" applyFont="1" applyFill="1" applyBorder="1" applyAlignment="1" applyProtection="1">
      <alignment horizontal="left"/>
      <protection/>
    </xf>
    <xf numFmtId="166" fontId="5" fillId="39" borderId="40" xfId="36" applyNumberFormat="1" applyFont="1" applyFill="1" applyBorder="1" applyAlignment="1" applyProtection="1">
      <alignment horizontal="left"/>
      <protection/>
    </xf>
    <xf numFmtId="166" fontId="5" fillId="39" borderId="41" xfId="36" applyNumberFormat="1" applyFont="1" applyFill="1" applyBorder="1" applyAlignment="1" applyProtection="1">
      <alignment horizontal="left"/>
      <protection/>
    </xf>
    <xf numFmtId="38" fontId="15" fillId="33" borderId="63" xfId="41" applyNumberFormat="1" applyFont="1" applyFill="1" applyBorder="1" applyAlignment="1" applyProtection="1">
      <alignment horizontal="left"/>
      <protection/>
    </xf>
    <xf numFmtId="38" fontId="15" fillId="33" borderId="32" xfId="41" applyNumberFormat="1" applyFont="1" applyFill="1" applyBorder="1" applyAlignment="1" applyProtection="1">
      <alignment horizontal="left"/>
      <protection/>
    </xf>
    <xf numFmtId="38" fontId="8" fillId="33" borderId="64" xfId="41" applyNumberFormat="1" applyFont="1" applyFill="1" applyBorder="1" applyAlignment="1" applyProtection="1">
      <alignment horizontal="left"/>
      <protection/>
    </xf>
    <xf numFmtId="38" fontId="8" fillId="33" borderId="47" xfId="41" applyNumberFormat="1" applyFont="1" applyFill="1" applyBorder="1" applyAlignment="1" applyProtection="1">
      <alignment horizontal="left"/>
      <protection/>
    </xf>
    <xf numFmtId="38" fontId="8" fillId="33" borderId="48" xfId="41" applyNumberFormat="1" applyFont="1" applyFill="1" applyBorder="1" applyAlignment="1" applyProtection="1">
      <alignment horizontal="left"/>
      <protection/>
    </xf>
    <xf numFmtId="38" fontId="8" fillId="33" borderId="63" xfId="41" applyNumberFormat="1" applyFont="1" applyFill="1" applyBorder="1" applyAlignment="1" applyProtection="1">
      <alignment horizontal="left"/>
      <protection/>
    </xf>
    <xf numFmtId="38" fontId="8" fillId="33" borderId="32" xfId="41" applyNumberFormat="1" applyFont="1" applyFill="1" applyBorder="1" applyAlignment="1" applyProtection="1">
      <alignment horizontal="left"/>
      <protection/>
    </xf>
    <xf numFmtId="0" fontId="160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3" fillId="26" borderId="0" xfId="0" applyNumberFormat="1" applyFont="1" applyFill="1" applyBorder="1" applyAlignment="1" applyProtection="1">
      <alignment horizontal="right"/>
      <protection/>
    </xf>
    <xf numFmtId="166" fontId="12" fillId="42" borderId="29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1" fillId="49" borderId="22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3" fillId="33" borderId="87" xfId="0" applyNumberFormat="1" applyFont="1" applyFill="1" applyBorder="1" applyAlignment="1" applyProtection="1">
      <alignment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33" borderId="91" xfId="0" applyNumberFormat="1" applyFont="1" applyFill="1" applyBorder="1" applyAlignment="1" applyProtection="1">
      <alignment/>
      <protection/>
    </xf>
    <xf numFmtId="176" fontId="4" fillId="26" borderId="84" xfId="0" applyNumberFormat="1" applyFont="1" applyFill="1" applyBorder="1" applyAlignment="1" applyProtection="1">
      <alignment/>
      <protection/>
    </xf>
    <xf numFmtId="176" fontId="3" fillId="26" borderId="85" xfId="0" applyNumberFormat="1" applyFont="1" applyFill="1" applyBorder="1" applyAlignment="1" applyProtection="1">
      <alignment/>
      <protection/>
    </xf>
    <xf numFmtId="176" fontId="4" fillId="33" borderId="86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43" borderId="86" xfId="0" applyNumberFormat="1" applyFont="1" applyFill="1" applyBorder="1" applyAlignment="1" applyProtection="1">
      <alignment/>
      <protection/>
    </xf>
    <xf numFmtId="176" fontId="3" fillId="43" borderId="87" xfId="0" applyNumberFormat="1" applyFont="1" applyFill="1" applyBorder="1" applyAlignment="1" applyProtection="1">
      <alignment/>
      <protection/>
    </xf>
    <xf numFmtId="176" fontId="4" fillId="43" borderId="92" xfId="0" applyNumberFormat="1" applyFont="1" applyFill="1" applyBorder="1" applyAlignment="1" applyProtection="1">
      <alignment/>
      <protection/>
    </xf>
    <xf numFmtId="176" fontId="3" fillId="43" borderId="93" xfId="0" applyNumberFormat="1" applyFont="1" applyFill="1" applyBorder="1" applyAlignment="1" applyProtection="1">
      <alignment/>
      <protection/>
    </xf>
    <xf numFmtId="176" fontId="4" fillId="43" borderId="90" xfId="0" applyNumberFormat="1" applyFont="1" applyFill="1" applyBorder="1" applyAlignment="1" applyProtection="1">
      <alignment/>
      <protection/>
    </xf>
    <xf numFmtId="176" fontId="3" fillId="43" borderId="94" xfId="0" applyNumberFormat="1" applyFont="1" applyFill="1" applyBorder="1" applyAlignment="1" applyProtection="1">
      <alignment/>
      <protection/>
    </xf>
    <xf numFmtId="176" fontId="4" fillId="43" borderId="91" xfId="0" applyNumberFormat="1" applyFont="1" applyFill="1" applyBorder="1" applyAlignment="1" applyProtection="1">
      <alignment/>
      <protection/>
    </xf>
    <xf numFmtId="176" fontId="3" fillId="43" borderId="95" xfId="0" applyNumberFormat="1" applyFont="1" applyFill="1" applyBorder="1" applyAlignment="1" applyProtection="1">
      <alignment/>
      <protection/>
    </xf>
    <xf numFmtId="176" fontId="12" fillId="43" borderId="96" xfId="0" applyNumberFormat="1" applyFont="1" applyFill="1" applyBorder="1" applyAlignment="1" applyProtection="1">
      <alignment/>
      <protection/>
    </xf>
    <xf numFmtId="176" fontId="12" fillId="43" borderId="90" xfId="0" applyNumberFormat="1" applyFont="1" applyFill="1" applyBorder="1" applyAlignment="1" applyProtection="1">
      <alignment/>
      <protection/>
    </xf>
    <xf numFmtId="176" fontId="12" fillId="43" borderId="97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4" fillId="39" borderId="98" xfId="0" applyNumberFormat="1" applyFont="1" applyFill="1" applyBorder="1" applyAlignment="1" applyProtection="1">
      <alignment/>
      <protection/>
    </xf>
    <xf numFmtId="176" fontId="3" fillId="39" borderId="99" xfId="0" applyNumberFormat="1" applyFont="1" applyFill="1" applyBorder="1" applyAlignment="1" applyProtection="1">
      <alignment/>
      <protection/>
    </xf>
    <xf numFmtId="176" fontId="4" fillId="45" borderId="84" xfId="0" applyNumberFormat="1" applyFont="1" applyFill="1" applyBorder="1" applyAlignment="1" applyProtection="1">
      <alignment/>
      <protection/>
    </xf>
    <xf numFmtId="176" fontId="3" fillId="45" borderId="85" xfId="0" applyNumberFormat="1" applyFont="1" applyFill="1" applyBorder="1" applyAlignment="1" applyProtection="1">
      <alignment/>
      <protection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47" borderId="98" xfId="0" applyNumberFormat="1" applyFont="1" applyFill="1" applyBorder="1" applyAlignment="1" applyProtection="1">
      <alignment/>
      <protection/>
    </xf>
    <xf numFmtId="176" fontId="4" fillId="5" borderId="98" xfId="0" applyNumberFormat="1" applyFont="1" applyFill="1" applyBorder="1" applyAlignment="1" applyProtection="1">
      <alignment/>
      <protection/>
    </xf>
    <xf numFmtId="176" fontId="3" fillId="5" borderId="99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3" fillId="47" borderId="99" xfId="0" applyNumberFormat="1" applyFont="1" applyFill="1" applyBorder="1" applyAlignment="1" applyProtection="1">
      <alignment/>
      <protection/>
    </xf>
    <xf numFmtId="176" fontId="3" fillId="46" borderId="95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3" fillId="33" borderId="103" xfId="0" applyNumberFormat="1" applyFont="1" applyFill="1" applyBorder="1" applyAlignment="1" applyProtection="1">
      <alignment/>
      <protection/>
    </xf>
    <xf numFmtId="183" fontId="154" fillId="39" borderId="104" xfId="0" applyNumberFormat="1" applyFont="1" applyFill="1" applyBorder="1" applyAlignment="1" applyProtection="1" quotePrefix="1">
      <alignment horizontal="center"/>
      <protection/>
    </xf>
    <xf numFmtId="183" fontId="160" fillId="41" borderId="104" xfId="0" applyNumberFormat="1" applyFont="1" applyFill="1" applyBorder="1" applyAlignment="1" applyProtection="1" quotePrefix="1">
      <alignment horizontal="center"/>
      <protection/>
    </xf>
    <xf numFmtId="183" fontId="161" fillId="49" borderId="104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74" fontId="8" fillId="38" borderId="106" xfId="0" applyNumberFormat="1" applyFont="1" applyFill="1" applyBorder="1" applyAlignment="1" applyProtection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162" fillId="38" borderId="106" xfId="0" applyNumberFormat="1" applyFont="1" applyFill="1" applyBorder="1" applyAlignment="1" applyProtection="1">
      <alignment horizontal="center"/>
      <protection/>
    </xf>
    <xf numFmtId="174" fontId="162" fillId="38" borderId="107" xfId="0" applyNumberFormat="1" applyFont="1" applyFill="1" applyBorder="1" applyAlignment="1" applyProtection="1">
      <alignment horizontal="center"/>
      <protection/>
    </xf>
    <xf numFmtId="174" fontId="9" fillId="33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2" fillId="33" borderId="58" xfId="0" applyNumberFormat="1" applyFont="1" applyFill="1" applyBorder="1" applyAlignment="1" applyProtection="1">
      <alignment/>
      <protection/>
    </xf>
    <xf numFmtId="0" fontId="52" fillId="33" borderId="58" xfId="0" applyFont="1" applyFill="1" applyBorder="1" applyAlignment="1" applyProtection="1">
      <alignment/>
      <protection/>
    </xf>
    <xf numFmtId="166" fontId="163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31" fillId="43" borderId="110" xfId="0" applyNumberFormat="1" applyFont="1" applyFill="1" applyBorder="1" applyAlignment="1" applyProtection="1">
      <alignment/>
      <protection/>
    </xf>
    <xf numFmtId="176" fontId="31" fillId="43" borderId="94" xfId="0" applyNumberFormat="1" applyFont="1" applyFill="1" applyBorder="1" applyAlignment="1" applyProtection="1">
      <alignment/>
      <protection/>
    </xf>
    <xf numFmtId="176" fontId="31" fillId="43" borderId="111" xfId="0" applyNumberFormat="1" applyFont="1" applyFill="1" applyBorder="1" applyAlignment="1" applyProtection="1">
      <alignment/>
      <protection/>
    </xf>
    <xf numFmtId="176" fontId="3" fillId="33" borderId="111" xfId="0" applyNumberFormat="1" applyFont="1" applyFill="1" applyBorder="1" applyAlignment="1" applyProtection="1">
      <alignment/>
      <protection/>
    </xf>
    <xf numFmtId="176" fontId="12" fillId="43" borderId="112" xfId="0" applyNumberFormat="1" applyFont="1" applyFill="1" applyBorder="1" applyAlignment="1" applyProtection="1">
      <alignment/>
      <protection/>
    </xf>
    <xf numFmtId="176" fontId="31" fillId="43" borderId="113" xfId="0" applyNumberFormat="1" applyFont="1" applyFill="1" applyBorder="1" applyAlignment="1" applyProtection="1">
      <alignment/>
      <protection/>
    </xf>
    <xf numFmtId="176" fontId="12" fillId="43" borderId="112" xfId="36" applyNumberFormat="1" applyFont="1" applyFill="1" applyBorder="1" applyAlignment="1" applyProtection="1">
      <alignment/>
      <protection/>
    </xf>
    <xf numFmtId="0" fontId="164" fillId="48" borderId="0" xfId="37" applyFont="1" applyFill="1" applyBorder="1" applyAlignment="1" applyProtection="1">
      <alignment horizontal="center"/>
      <protection/>
    </xf>
    <xf numFmtId="166" fontId="163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65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5" fillId="35" borderId="0" xfId="40" applyFont="1" applyFill="1" applyBorder="1" applyAlignment="1" applyProtection="1">
      <alignment/>
      <protection/>
    </xf>
    <xf numFmtId="0" fontId="164" fillId="33" borderId="0" xfId="37" applyFont="1" applyFill="1" applyBorder="1" applyAlignment="1" applyProtection="1">
      <alignment horizontal="center"/>
      <protection/>
    </xf>
    <xf numFmtId="164" fontId="56" fillId="50" borderId="29" xfId="40" applyNumberFormat="1" applyFont="1" applyFill="1" applyBorder="1" applyAlignment="1" applyProtection="1">
      <alignment horizontal="center" vertical="center"/>
      <protection locked="0"/>
    </xf>
    <xf numFmtId="166" fontId="149" fillId="26" borderId="0" xfId="41" applyNumberFormat="1" applyFont="1" applyFill="1" applyAlignment="1" applyProtection="1">
      <alignment/>
      <protection/>
    </xf>
    <xf numFmtId="0" fontId="151" fillId="35" borderId="0" xfId="40" applyFont="1" applyFill="1" applyBorder="1" applyProtection="1">
      <alignment/>
      <protection/>
    </xf>
    <xf numFmtId="0" fontId="166" fillId="35" borderId="0" xfId="40" applyFont="1" applyFill="1" applyBorder="1" applyProtection="1">
      <alignment/>
      <protection/>
    </xf>
    <xf numFmtId="0" fontId="166" fillId="35" borderId="0" xfId="40" applyFont="1" applyFill="1" applyProtection="1">
      <alignment/>
      <protection/>
    </xf>
    <xf numFmtId="172" fontId="167" fillId="49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7" fillId="36" borderId="0" xfId="40" applyFont="1" applyFill="1" applyProtection="1">
      <alignment/>
      <protection/>
    </xf>
    <xf numFmtId="164" fontId="13" fillId="36" borderId="29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7" fillId="36" borderId="0" xfId="40" applyFont="1" applyFill="1" applyBorder="1" applyProtection="1">
      <alignment/>
      <protection/>
    </xf>
    <xf numFmtId="166" fontId="8" fillId="33" borderId="0" xfId="41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64" fontId="168" fillId="33" borderId="29" xfId="40" applyNumberFormat="1" applyFont="1" applyFill="1" applyBorder="1" applyAlignment="1" applyProtection="1">
      <alignment horizontal="center" vertical="center"/>
      <protection/>
    </xf>
    <xf numFmtId="164" fontId="169" fillId="33" borderId="29" xfId="40" applyNumberFormat="1" applyFont="1" applyFill="1" applyBorder="1" applyAlignment="1" applyProtection="1">
      <alignment horizontal="center" vertical="center"/>
      <protection/>
    </xf>
    <xf numFmtId="0" fontId="9" fillId="33" borderId="29" xfId="40" applyNumberFormat="1" applyFont="1" applyFill="1" applyBorder="1" applyAlignment="1" applyProtection="1">
      <alignment horizontal="center" vertical="center"/>
      <protection/>
    </xf>
    <xf numFmtId="0" fontId="9" fillId="38" borderId="29" xfId="40" applyNumberFormat="1" applyFont="1" applyFill="1" applyBorder="1" applyAlignment="1" applyProtection="1">
      <alignment horizontal="center" vertical="center"/>
      <protection locked="0"/>
    </xf>
    <xf numFmtId="38" fontId="17" fillId="33" borderId="62" xfId="41" applyNumberFormat="1" applyFont="1" applyFill="1" applyBorder="1" applyAlignment="1" applyProtection="1">
      <alignment/>
      <protection/>
    </xf>
    <xf numFmtId="38" fontId="17" fillId="33" borderId="61" xfId="41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41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6" fontId="6" fillId="33" borderId="63" xfId="0" applyNumberFormat="1" applyFont="1" applyFill="1" applyBorder="1" applyAlignment="1" applyProtection="1">
      <alignment horizontal="right"/>
      <protection/>
    </xf>
    <xf numFmtId="176" fontId="6" fillId="26" borderId="63" xfId="0" applyNumberFormat="1" applyFont="1" applyFill="1" applyBorder="1" applyAlignment="1" applyProtection="1">
      <alignment horizontal="right"/>
      <protection/>
    </xf>
    <xf numFmtId="172" fontId="4" fillId="33" borderId="114" xfId="0" applyNumberFormat="1" applyFont="1" applyFill="1" applyBorder="1" applyAlignment="1" applyProtection="1" quotePrefix="1">
      <alignment horizontal="center" wrapText="1"/>
      <protection/>
    </xf>
    <xf numFmtId="176" fontId="3" fillId="46" borderId="91" xfId="0" applyNumberFormat="1" applyFont="1" applyFill="1" applyBorder="1" applyAlignment="1" applyProtection="1">
      <alignment/>
      <protection/>
    </xf>
    <xf numFmtId="166" fontId="170" fillId="33" borderId="73" xfId="0" applyNumberFormat="1" applyFont="1" applyFill="1" applyBorder="1" applyAlignment="1" applyProtection="1" quotePrefix="1">
      <alignment/>
      <protection/>
    </xf>
    <xf numFmtId="166" fontId="171" fillId="33" borderId="73" xfId="0" applyNumberFormat="1" applyFont="1" applyFill="1" applyBorder="1" applyAlignment="1" applyProtection="1" quotePrefix="1">
      <alignment/>
      <protection/>
    </xf>
    <xf numFmtId="166" fontId="170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0" fillId="33" borderId="118" xfId="0" applyNumberFormat="1" applyFont="1" applyFill="1" applyBorder="1" applyAlignment="1" applyProtection="1" quotePrefix="1">
      <alignment/>
      <protection/>
    </xf>
    <xf numFmtId="166" fontId="170" fillId="26" borderId="34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70" fillId="26" borderId="118" xfId="0" applyNumberFormat="1" applyFont="1" applyFill="1" applyBorder="1" applyAlignment="1" applyProtection="1" quotePrefix="1">
      <alignment/>
      <protection/>
    </xf>
    <xf numFmtId="166" fontId="171" fillId="26" borderId="34" xfId="0" applyNumberFormat="1" applyFont="1" applyFill="1" applyBorder="1" applyAlignment="1" applyProtection="1" quotePrefix="1">
      <alignment/>
      <protection/>
    </xf>
    <xf numFmtId="166" fontId="170" fillId="33" borderId="88" xfId="0" applyNumberFormat="1" applyFont="1" applyFill="1" applyBorder="1" applyAlignment="1" applyProtection="1" quotePrefix="1">
      <alignment/>
      <protection/>
    </xf>
    <xf numFmtId="166" fontId="171" fillId="33" borderId="89" xfId="0" applyNumberFormat="1" applyFont="1" applyFill="1" applyBorder="1" applyAlignment="1" applyProtection="1" quotePrefix="1">
      <alignment/>
      <protection/>
    </xf>
    <xf numFmtId="166" fontId="171" fillId="33" borderId="34" xfId="0" applyNumberFormat="1" applyFont="1" applyFill="1" applyBorder="1" applyAlignment="1" applyProtection="1" quotePrefix="1">
      <alignment/>
      <protection/>
    </xf>
    <xf numFmtId="0" fontId="32" fillId="33" borderId="119" xfId="40" applyFont="1" applyFill="1" applyBorder="1" applyProtection="1">
      <alignment/>
      <protection/>
    </xf>
    <xf numFmtId="0" fontId="32" fillId="33" borderId="45" xfId="40" applyFont="1" applyFill="1" applyBorder="1" applyProtection="1">
      <alignment/>
      <protection/>
    </xf>
    <xf numFmtId="0" fontId="32" fillId="33" borderId="31" xfId="40" applyFont="1" applyFill="1" applyBorder="1" applyProtection="1">
      <alignment/>
      <protection/>
    </xf>
    <xf numFmtId="174" fontId="36" fillId="51" borderId="120" xfId="0" applyNumberFormat="1" applyFont="1" applyFill="1" applyBorder="1" applyAlignment="1" applyProtection="1">
      <alignment horizontal="center"/>
      <protection/>
    </xf>
    <xf numFmtId="174" fontId="37" fillId="42" borderId="120" xfId="0" applyNumberFormat="1" applyFont="1" applyFill="1" applyBorder="1" applyAlignment="1" applyProtection="1">
      <alignment horizontal="center"/>
      <protection/>
    </xf>
    <xf numFmtId="174" fontId="172" fillId="51" borderId="120" xfId="0" applyNumberFormat="1" applyFont="1" applyFill="1" applyBorder="1" applyAlignment="1" applyProtection="1">
      <alignment horizontal="center"/>
      <protection/>
    </xf>
    <xf numFmtId="174" fontId="173" fillId="42" borderId="120" xfId="0" applyNumberFormat="1" applyFont="1" applyFill="1" applyBorder="1" applyAlignment="1" applyProtection="1">
      <alignment horizontal="center"/>
      <protection/>
    </xf>
    <xf numFmtId="174" fontId="36" fillId="52" borderId="120" xfId="0" applyNumberFormat="1" applyFont="1" applyFill="1" applyBorder="1" applyAlignment="1" applyProtection="1">
      <alignment horizontal="center"/>
      <protection/>
    </xf>
    <xf numFmtId="174" fontId="37" fillId="52" borderId="120" xfId="0" applyNumberFormat="1" applyFont="1" applyFill="1" applyBorder="1" applyAlignment="1" applyProtection="1">
      <alignment horizontal="center"/>
      <protection/>
    </xf>
    <xf numFmtId="174" fontId="174" fillId="52" borderId="120" xfId="0" applyNumberFormat="1" applyFont="1" applyFill="1" applyBorder="1" applyAlignment="1" applyProtection="1">
      <alignment horizontal="center"/>
      <protection/>
    </xf>
    <xf numFmtId="174" fontId="173" fillId="52" borderId="120" xfId="0" applyNumberFormat="1" applyFont="1" applyFill="1" applyBorder="1" applyAlignment="1" applyProtection="1">
      <alignment horizontal="center"/>
      <protection/>
    </xf>
    <xf numFmtId="174" fontId="36" fillId="40" borderId="120" xfId="0" applyNumberFormat="1" applyFont="1" applyFill="1" applyBorder="1" applyAlignment="1" applyProtection="1">
      <alignment horizontal="center"/>
      <protection/>
    </xf>
    <xf numFmtId="174" fontId="37" fillId="40" borderId="120" xfId="0" applyNumberFormat="1" applyFont="1" applyFill="1" applyBorder="1" applyAlignment="1" applyProtection="1">
      <alignment horizontal="center"/>
      <protection/>
    </xf>
    <xf numFmtId="174" fontId="175" fillId="40" borderId="120" xfId="0" applyNumberFormat="1" applyFont="1" applyFill="1" applyBorder="1" applyAlignment="1" applyProtection="1">
      <alignment horizontal="center"/>
      <protection/>
    </xf>
    <xf numFmtId="174" fontId="176" fillId="40" borderId="120" xfId="0" applyNumberFormat="1" applyFont="1" applyFill="1" applyBorder="1" applyAlignment="1" applyProtection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162" fillId="38" borderId="121" xfId="0" applyNumberFormat="1" applyFont="1" applyFill="1" applyBorder="1" applyAlignment="1" applyProtection="1">
      <alignment horizontal="center"/>
      <protection/>
    </xf>
    <xf numFmtId="174" fontId="162" fillId="38" borderId="122" xfId="0" applyNumberFormat="1" applyFont="1" applyFill="1" applyBorder="1" applyAlignment="1" applyProtection="1">
      <alignment horizontal="center"/>
      <protection/>
    </xf>
    <xf numFmtId="166" fontId="12" fillId="26" borderId="121" xfId="0" applyNumberFormat="1" applyFont="1" applyFill="1" applyBorder="1" applyAlignment="1" applyProtection="1">
      <alignment horizontal="center"/>
      <protection/>
    </xf>
    <xf numFmtId="166" fontId="31" fillId="26" borderId="108" xfId="0" applyNumberFormat="1" applyFont="1" applyFill="1" applyBorder="1" applyAlignment="1" applyProtection="1">
      <alignment horizontal="center"/>
      <protection/>
    </xf>
    <xf numFmtId="166" fontId="12" fillId="42" borderId="122" xfId="0" applyNumberFormat="1" applyFont="1" applyFill="1" applyBorder="1" applyAlignment="1" applyProtection="1">
      <alignment horizontal="center"/>
      <protection locked="0"/>
    </xf>
    <xf numFmtId="166" fontId="31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41" applyNumberFormat="1" applyFont="1" applyFill="1" applyBorder="1" applyAlignment="1" applyProtection="1">
      <alignment/>
      <protection/>
    </xf>
    <xf numFmtId="38" fontId="9" fillId="43" borderId="46" xfId="41" applyNumberFormat="1" applyFont="1" applyFill="1" applyBorder="1" applyAlignment="1" applyProtection="1">
      <alignment/>
      <protection/>
    </xf>
    <xf numFmtId="38" fontId="177" fillId="43" borderId="44" xfId="41" applyNumberFormat="1" applyFont="1" applyFill="1" applyBorder="1" applyAlignment="1" applyProtection="1">
      <alignment/>
      <protection/>
    </xf>
    <xf numFmtId="176" fontId="4" fillId="46" borderId="73" xfId="0" applyNumberFormat="1" applyFont="1" applyFill="1" applyBorder="1" applyAlignment="1" applyProtection="1">
      <alignment/>
      <protection/>
    </xf>
    <xf numFmtId="176" fontId="3" fillId="46" borderId="73" xfId="0" applyNumberFormat="1" applyFont="1" applyFill="1" applyBorder="1" applyAlignment="1" applyProtection="1">
      <alignment/>
      <protection/>
    </xf>
    <xf numFmtId="176" fontId="4" fillId="46" borderId="88" xfId="0" applyNumberFormat="1" applyFont="1" applyFill="1" applyBorder="1" applyAlignment="1" applyProtection="1">
      <alignment/>
      <protection/>
    </xf>
    <xf numFmtId="176" fontId="3" fillId="46" borderId="89" xfId="0" applyNumberFormat="1" applyFont="1" applyFill="1" applyBorder="1" applyAlignment="1" applyProtection="1">
      <alignment/>
      <protection/>
    </xf>
    <xf numFmtId="176" fontId="12" fillId="43" borderId="84" xfId="0" applyNumberFormat="1" applyFont="1" applyFill="1" applyBorder="1" applyAlignment="1" applyProtection="1">
      <alignment/>
      <protection/>
    </xf>
    <xf numFmtId="176" fontId="31" fillId="43" borderId="85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/>
    </xf>
    <xf numFmtId="176" fontId="31" fillId="43" borderId="10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 locked="0"/>
    </xf>
    <xf numFmtId="176" fontId="31" fillId="43" borderId="10" xfId="0" applyNumberFormat="1" applyFont="1" applyFill="1" applyBorder="1" applyAlignment="1" applyProtection="1">
      <alignment/>
      <protection locked="0"/>
    </xf>
    <xf numFmtId="166" fontId="163" fillId="26" borderId="0" xfId="0" applyNumberFormat="1" applyFont="1" applyFill="1" applyBorder="1" applyAlignment="1" applyProtection="1" quotePrefix="1">
      <alignment horizontal="center"/>
      <protection/>
    </xf>
    <xf numFmtId="166" fontId="163" fillId="33" borderId="0" xfId="0" applyNumberFormat="1" applyFont="1" applyFill="1" applyBorder="1" applyAlignment="1" applyProtection="1" quotePrefix="1">
      <alignment horizontal="center"/>
      <protection/>
    </xf>
    <xf numFmtId="0" fontId="164" fillId="53" borderId="0" xfId="37" applyFont="1" applyFill="1" applyBorder="1" applyAlignment="1" applyProtection="1">
      <alignment horizontal="center"/>
      <protection/>
    </xf>
    <xf numFmtId="38" fontId="15" fillId="33" borderId="57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4" xfId="41" applyNumberFormat="1" applyFont="1" applyFill="1" applyBorder="1" applyAlignment="1" applyProtection="1">
      <alignment/>
      <protection/>
    </xf>
    <xf numFmtId="38" fontId="15" fillId="33" borderId="57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4" xfId="41" applyNumberFormat="1" applyFont="1" applyFill="1" applyBorder="1" applyAlignment="1" applyProtection="1">
      <alignment horizontal="left"/>
      <protection/>
    </xf>
    <xf numFmtId="38" fontId="8" fillId="26" borderId="57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76" fontId="4" fillId="26" borderId="58" xfId="0" applyNumberFormat="1" applyFont="1" applyFill="1" applyBorder="1" applyAlignment="1" applyProtection="1">
      <alignment/>
      <protection/>
    </xf>
    <xf numFmtId="176" fontId="3" fillId="26" borderId="58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Border="1" applyAlignment="1" applyProtection="1">
      <alignment horizontal="right"/>
      <protection/>
    </xf>
    <xf numFmtId="176" fontId="3" fillId="26" borderId="123" xfId="0" applyNumberFormat="1" applyFont="1" applyFill="1" applyBorder="1" applyAlignment="1" applyProtection="1">
      <alignment/>
      <protection/>
    </xf>
    <xf numFmtId="38" fontId="8" fillId="26" borderId="118" xfId="41" applyNumberFormat="1" applyFont="1" applyFill="1" applyBorder="1" applyAlignment="1" applyProtection="1">
      <alignment/>
      <protection/>
    </xf>
    <xf numFmtId="176" fontId="4" fillId="26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7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1" fillId="38" borderId="0" xfId="33" applyFont="1" applyFill="1" applyBorder="1" quotePrefix="1">
      <alignment/>
      <protection/>
    </xf>
    <xf numFmtId="187" fontId="23" fillId="33" borderId="0" xfId="34" applyNumberFormat="1" applyFont="1" applyFill="1" applyBorder="1" applyAlignment="1">
      <alignment/>
      <protection/>
    </xf>
    <xf numFmtId="0" fontId="16" fillId="38" borderId="13" xfId="33" applyFont="1" applyFill="1" applyBorder="1">
      <alignment/>
      <protection/>
    </xf>
    <xf numFmtId="189" fontId="23" fillId="26" borderId="71" xfId="34" applyNumberFormat="1" applyFont="1" applyFill="1" applyBorder="1" applyAlignment="1">
      <alignment/>
      <protection/>
    </xf>
    <xf numFmtId="189" fontId="23" fillId="26" borderId="18" xfId="34" applyNumberFormat="1" applyFont="1" applyFill="1" applyBorder="1" applyAlignment="1">
      <alignment/>
      <protection/>
    </xf>
    <xf numFmtId="189" fontId="23" fillId="26" borderId="21" xfId="34" applyNumberFormat="1" applyFont="1" applyFill="1" applyBorder="1" applyAlignment="1">
      <alignment/>
      <protection/>
    </xf>
    <xf numFmtId="189" fontId="23" fillId="45" borderId="71" xfId="34" applyNumberFormat="1" applyFont="1" applyFill="1" applyBorder="1" applyAlignment="1">
      <alignment/>
      <protection/>
    </xf>
    <xf numFmtId="189" fontId="23" fillId="45" borderId="18" xfId="34" applyNumberFormat="1" applyFont="1" applyFill="1" applyBorder="1" applyAlignment="1">
      <alignment/>
      <protection/>
    </xf>
    <xf numFmtId="189" fontId="23" fillId="45" borderId="21" xfId="34" applyNumberFormat="1" applyFont="1" applyFill="1" applyBorder="1" applyAlignment="1">
      <alignment/>
      <protection/>
    </xf>
    <xf numFmtId="193" fontId="23" fillId="33" borderId="0" xfId="33" applyNumberFormat="1" applyFont="1" applyFill="1" applyBorder="1" applyAlignment="1">
      <alignment/>
      <protection/>
    </xf>
    <xf numFmtId="176" fontId="4" fillId="33" borderId="128" xfId="0" applyNumberFormat="1" applyFont="1" applyFill="1" applyBorder="1" applyAlignment="1" applyProtection="1">
      <alignment/>
      <protection/>
    </xf>
    <xf numFmtId="176" fontId="3" fillId="33" borderId="129" xfId="0" applyNumberFormat="1" applyFont="1" applyFill="1" applyBorder="1" applyAlignment="1" applyProtection="1">
      <alignment/>
      <protection/>
    </xf>
    <xf numFmtId="38" fontId="9" fillId="33" borderId="3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31" xfId="41" applyNumberFormat="1" applyFont="1" applyFill="1" applyBorder="1" applyAlignment="1" applyProtection="1">
      <alignment/>
      <protection/>
    </xf>
    <xf numFmtId="172" fontId="178" fillId="39" borderId="29" xfId="0" applyNumberFormat="1" applyFont="1" applyFill="1" applyBorder="1" applyAlignment="1" applyProtection="1">
      <alignment horizontal="center"/>
      <protection/>
    </xf>
    <xf numFmtId="172" fontId="179" fillId="39" borderId="29" xfId="0" applyNumberFormat="1" applyFont="1" applyFill="1" applyBorder="1" applyAlignment="1" applyProtection="1">
      <alignment horizontal="center"/>
      <protection/>
    </xf>
    <xf numFmtId="183" fontId="154" fillId="39" borderId="29" xfId="0" applyNumberFormat="1" applyFont="1" applyFill="1" applyBorder="1" applyAlignment="1" applyProtection="1" quotePrefix="1">
      <alignment horizontal="center"/>
      <protection/>
    </xf>
    <xf numFmtId="171" fontId="155" fillId="41" borderId="29" xfId="0" applyNumberFormat="1" applyFont="1" applyFill="1" applyBorder="1" applyAlignment="1" applyProtection="1" quotePrefix="1">
      <alignment horizontal="center"/>
      <protection/>
    </xf>
    <xf numFmtId="183" fontId="160" fillId="41" borderId="29" xfId="0" applyNumberFormat="1" applyFont="1" applyFill="1" applyBorder="1" applyAlignment="1" applyProtection="1" quotePrefix="1">
      <alignment horizontal="center"/>
      <protection/>
    </xf>
    <xf numFmtId="171" fontId="160" fillId="41" borderId="29" xfId="0" applyNumberFormat="1" applyFont="1" applyFill="1" applyBorder="1" applyAlignment="1" applyProtection="1" quotePrefix="1">
      <alignment horizontal="center"/>
      <protection/>
    </xf>
    <xf numFmtId="171" fontId="167" fillId="49" borderId="29" xfId="0" applyNumberFormat="1" applyFont="1" applyFill="1" applyBorder="1" applyAlignment="1" applyProtection="1" quotePrefix="1">
      <alignment horizontal="center"/>
      <protection/>
    </xf>
    <xf numFmtId="183" fontId="161" fillId="49" borderId="29" xfId="0" applyNumberFormat="1" applyFont="1" applyFill="1" applyBorder="1" applyAlignment="1" applyProtection="1" quotePrefix="1">
      <alignment horizontal="center"/>
      <protection/>
    </xf>
    <xf numFmtId="176" fontId="4" fillId="33" borderId="29" xfId="0" applyNumberFormat="1" applyFont="1" applyFill="1" applyBorder="1" applyAlignment="1" applyProtection="1">
      <alignment/>
      <protection locked="0"/>
    </xf>
    <xf numFmtId="176" fontId="3" fillId="33" borderId="29" xfId="0" applyNumberFormat="1" applyFont="1" applyFill="1" applyBorder="1" applyAlignment="1" applyProtection="1">
      <alignment/>
      <protection locked="0"/>
    </xf>
    <xf numFmtId="38" fontId="180" fillId="48" borderId="30" xfId="41" applyNumberFormat="1" applyFont="1" applyFill="1" applyBorder="1" applyAlignment="1" applyProtection="1">
      <alignment/>
      <protection/>
    </xf>
    <xf numFmtId="176" fontId="4" fillId="54" borderId="29" xfId="0" applyNumberFormat="1" applyFont="1" applyFill="1" applyBorder="1" applyAlignment="1" applyProtection="1">
      <alignment/>
      <protection/>
    </xf>
    <xf numFmtId="176" fontId="3" fillId="54" borderId="29" xfId="0" applyNumberFormat="1" applyFont="1" applyFill="1" applyBorder="1" applyAlignment="1" applyProtection="1">
      <alignment/>
      <protection/>
    </xf>
    <xf numFmtId="0" fontId="3" fillId="26" borderId="30" xfId="0" applyFont="1" applyFill="1" applyBorder="1" applyAlignment="1" applyProtection="1">
      <alignment horizontal="left"/>
      <protection/>
    </xf>
    <xf numFmtId="0" fontId="31" fillId="42" borderId="30" xfId="0" applyFont="1" applyFill="1" applyBorder="1" applyAlignment="1" applyProtection="1">
      <alignment horizontal="left"/>
      <protection/>
    </xf>
    <xf numFmtId="176" fontId="4" fillId="54" borderId="130" xfId="0" applyNumberFormat="1" applyFont="1" applyFill="1" applyBorder="1" applyAlignment="1" applyProtection="1">
      <alignment/>
      <protection/>
    </xf>
    <xf numFmtId="176" fontId="3" fillId="54" borderId="131" xfId="0" applyNumberFormat="1" applyFont="1" applyFill="1" applyBorder="1" applyAlignment="1" applyProtection="1">
      <alignment/>
      <protection/>
    </xf>
    <xf numFmtId="176" fontId="4" fillId="33" borderId="130" xfId="0" applyNumberFormat="1" applyFont="1" applyFill="1" applyBorder="1" applyAlignment="1" applyProtection="1">
      <alignment/>
      <protection/>
    </xf>
    <xf numFmtId="176" fontId="3" fillId="33" borderId="131" xfId="0" applyNumberFormat="1" applyFont="1" applyFill="1" applyBorder="1" applyAlignment="1" applyProtection="1">
      <alignment/>
      <protection/>
    </xf>
    <xf numFmtId="171" fontId="4" fillId="33" borderId="121" xfId="0" applyNumberFormat="1" applyFont="1" applyFill="1" applyBorder="1" applyAlignment="1" applyProtection="1" quotePrefix="1">
      <alignment horizontal="center"/>
      <protection/>
    </xf>
    <xf numFmtId="183" fontId="3" fillId="33" borderId="108" xfId="0" applyNumberFormat="1" applyFont="1" applyFill="1" applyBorder="1" applyAlignment="1" applyProtection="1" quotePrefix="1">
      <alignment horizontal="center"/>
      <protection/>
    </xf>
    <xf numFmtId="183" fontId="3" fillId="33" borderId="109" xfId="0" applyNumberFormat="1" applyFont="1" applyFill="1" applyBorder="1" applyAlignment="1" applyProtection="1" quotePrefix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202" fontId="23" fillId="33" borderId="0" xfId="34" applyNumberFormat="1" applyFont="1" applyFill="1" applyBorder="1" applyAlignment="1">
      <alignment/>
      <protection/>
    </xf>
    <xf numFmtId="169" fontId="23" fillId="33" borderId="0" xfId="33" applyNumberFormat="1" applyFont="1" applyFill="1" applyBorder="1" applyAlignment="1">
      <alignment/>
      <protection/>
    </xf>
    <xf numFmtId="171" fontId="23" fillId="33" borderId="0" xfId="33" applyNumberFormat="1" applyFont="1" applyFill="1" applyBorder="1" applyAlignment="1">
      <alignment/>
      <protection/>
    </xf>
    <xf numFmtId="187" fontId="18" fillId="54" borderId="19" xfId="34" applyNumberFormat="1" applyFont="1" applyFill="1" applyBorder="1" applyAlignment="1">
      <alignment/>
      <protection/>
    </xf>
    <xf numFmtId="187" fontId="18" fillId="54" borderId="71" xfId="34" applyNumberFormat="1" applyFont="1" applyFill="1" applyBorder="1" applyAlignment="1">
      <alignment/>
      <protection/>
    </xf>
    <xf numFmtId="187" fontId="18" fillId="54" borderId="20" xfId="34" applyNumberFormat="1" applyFont="1" applyFill="1" applyBorder="1" applyAlignment="1">
      <alignment/>
      <protection/>
    </xf>
    <xf numFmtId="187" fontId="18" fillId="54" borderId="21" xfId="34" applyNumberFormat="1" applyFont="1" applyFill="1" applyBorder="1" applyAlignment="1">
      <alignment/>
      <protection/>
    </xf>
    <xf numFmtId="0" fontId="8" fillId="54" borderId="70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8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03" fontId="181" fillId="39" borderId="104" xfId="0" applyNumberFormat="1" applyFont="1" applyFill="1" applyBorder="1" applyAlignment="1" applyProtection="1" quotePrefix="1">
      <alignment horizontal="center"/>
      <protection/>
    </xf>
    <xf numFmtId="203" fontId="155" fillId="41" borderId="104" xfId="0" applyNumberFormat="1" applyFont="1" applyFill="1" applyBorder="1" applyAlignment="1" applyProtection="1" quotePrefix="1">
      <alignment horizontal="center"/>
      <protection/>
    </xf>
    <xf numFmtId="203" fontId="167" fillId="49" borderId="104" xfId="0" applyNumberFormat="1" applyFont="1" applyFill="1" applyBorder="1" applyAlignment="1" applyProtection="1" quotePrefix="1">
      <alignment horizontal="center"/>
      <protection/>
    </xf>
    <xf numFmtId="203" fontId="4" fillId="33" borderId="132" xfId="0" applyNumberFormat="1" applyFont="1" applyFill="1" applyBorder="1" applyAlignment="1" applyProtection="1" quotePrefix="1">
      <alignment horizontal="center"/>
      <protection/>
    </xf>
    <xf numFmtId="203" fontId="182" fillId="26" borderId="47" xfId="0" applyNumberFormat="1" applyFont="1" applyFill="1" applyBorder="1" applyAlignment="1" applyProtection="1">
      <alignment horizontal="center"/>
      <protection locked="0"/>
    </xf>
    <xf numFmtId="203" fontId="181" fillId="39" borderId="29" xfId="0" applyNumberFormat="1" applyFont="1" applyFill="1" applyBorder="1" applyAlignment="1" applyProtection="1">
      <alignment horizontal="center"/>
      <protection/>
    </xf>
    <xf numFmtId="203" fontId="155" fillId="41" borderId="29" xfId="0" applyNumberFormat="1" applyFont="1" applyFill="1" applyBorder="1" applyAlignment="1" applyProtection="1" quotePrefix="1">
      <alignment horizontal="center"/>
      <protection/>
    </xf>
    <xf numFmtId="203" fontId="167" fillId="49" borderId="29" xfId="0" applyNumberFormat="1" applyFont="1" applyFill="1" applyBorder="1" applyAlignment="1" applyProtection="1" quotePrefix="1">
      <alignment horizontal="center"/>
      <protection/>
    </xf>
    <xf numFmtId="203" fontId="4" fillId="33" borderId="122" xfId="0" applyNumberFormat="1" applyFont="1" applyFill="1" applyBorder="1" applyAlignment="1" applyProtection="1" quotePrefix="1">
      <alignment horizontal="center"/>
      <protection/>
    </xf>
    <xf numFmtId="203" fontId="183" fillId="33" borderId="47" xfId="0" applyNumberFormat="1" applyFont="1" applyFill="1" applyBorder="1" applyAlignment="1" applyProtection="1">
      <alignment horizontal="center"/>
      <protection/>
    </xf>
    <xf numFmtId="171" fontId="23" fillId="26" borderId="0" xfId="33" applyNumberFormat="1" applyFont="1" applyFill="1" applyBorder="1" applyAlignment="1">
      <alignment horizontal="center"/>
      <protection/>
    </xf>
    <xf numFmtId="192" fontId="23" fillId="33" borderId="0" xfId="33" applyNumberFormat="1" applyFont="1" applyFill="1" applyBorder="1" applyAlignment="1">
      <alignment horizontal="center"/>
      <protection/>
    </xf>
    <xf numFmtId="4" fontId="19" fillId="37" borderId="0" xfId="34" applyNumberFormat="1" applyFont="1" applyFill="1" applyAlignment="1" applyProtection="1">
      <alignment vertical="center"/>
      <protection/>
    </xf>
    <xf numFmtId="0" fontId="19" fillId="37" borderId="0" xfId="34" applyFont="1" applyFill="1" applyBorder="1" applyAlignment="1" applyProtection="1">
      <alignment vertical="center"/>
      <protection/>
    </xf>
    <xf numFmtId="0" fontId="19" fillId="37" borderId="0" xfId="34" applyFont="1" applyFill="1">
      <alignment/>
      <protection/>
    </xf>
    <xf numFmtId="0" fontId="19" fillId="0" borderId="0" xfId="34" applyFont="1" applyFill="1">
      <alignment/>
      <protection/>
    </xf>
    <xf numFmtId="0" fontId="9" fillId="38" borderId="0" xfId="33" applyFont="1" applyFill="1" applyBorder="1">
      <alignment/>
      <protection/>
    </xf>
    <xf numFmtId="168" fontId="23" fillId="26" borderId="0" xfId="33" applyNumberFormat="1" applyFont="1" applyFill="1" applyBorder="1" applyAlignment="1">
      <alignment horizontal="left"/>
      <protection/>
    </xf>
    <xf numFmtId="168" fontId="25" fillId="45" borderId="0" xfId="33" applyNumberFormat="1" applyFont="1" applyFill="1" applyBorder="1" applyAlignment="1">
      <alignment horizontal="center"/>
      <protection/>
    </xf>
    <xf numFmtId="171" fontId="25" fillId="45" borderId="0" xfId="33" applyNumberFormat="1" applyFont="1" applyFill="1" applyBorder="1" applyAlignment="1">
      <alignment horizontal="center"/>
      <protection/>
    </xf>
    <xf numFmtId="168" fontId="23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3" fillId="45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 horizontal="left"/>
      <protection/>
    </xf>
    <xf numFmtId="0" fontId="9" fillId="26" borderId="70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8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5" borderId="70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0" fontId="9" fillId="45" borderId="28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/>
      <protection/>
    </xf>
    <xf numFmtId="0" fontId="8" fillId="26" borderId="70" xfId="33" applyFont="1" applyFill="1" applyBorder="1">
      <alignment/>
      <protection/>
    </xf>
    <xf numFmtId="170" fontId="18" fillId="26" borderId="71" xfId="33" applyNumberFormat="1" applyFont="1" applyFill="1" applyBorder="1" applyAlignment="1">
      <alignment horizontal="center"/>
      <protection/>
    </xf>
    <xf numFmtId="170" fontId="18" fillId="33" borderId="0" xfId="33" applyNumberFormat="1" applyFont="1" applyFill="1" applyBorder="1" applyAlignment="1">
      <alignment horizontal="center"/>
      <protection/>
    </xf>
    <xf numFmtId="0" fontId="8" fillId="26" borderId="28" xfId="33" applyFont="1" applyFill="1" applyBorder="1">
      <alignment/>
      <protection/>
    </xf>
    <xf numFmtId="169" fontId="23" fillId="33" borderId="0" xfId="33" applyNumberFormat="1" applyFont="1" applyFill="1" applyBorder="1" applyAlignment="1">
      <alignment/>
      <protection/>
    </xf>
    <xf numFmtId="170" fontId="23" fillId="38" borderId="0" xfId="33" applyNumberFormat="1" applyFont="1" applyFill="1" applyBorder="1" applyAlignment="1">
      <alignment/>
      <protection/>
    </xf>
    <xf numFmtId="202" fontId="23" fillId="33" borderId="0" xfId="34" applyNumberFormat="1" applyFont="1" applyFill="1" applyBorder="1" applyAlignment="1">
      <alignment/>
      <protection/>
    </xf>
    <xf numFmtId="0" fontId="9" fillId="26" borderId="70" xfId="33" applyFont="1" applyFill="1" applyBorder="1">
      <alignment/>
      <protection/>
    </xf>
    <xf numFmtId="171" fontId="9" fillId="26" borderId="19" xfId="33" applyNumberFormat="1" applyFont="1" applyFill="1" applyBorder="1" applyAlignment="1">
      <alignment horizontal="left"/>
      <protection/>
    </xf>
    <xf numFmtId="171" fontId="9" fillId="26" borderId="71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68" fontId="23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69" fontId="23" fillId="26" borderId="0" xfId="33" applyNumberFormat="1" applyFont="1" applyFill="1" applyBorder="1">
      <alignment/>
      <protection/>
    </xf>
    <xf numFmtId="0" fontId="9" fillId="26" borderId="28" xfId="33" applyFont="1" applyFill="1" applyBorder="1">
      <alignment/>
      <protection/>
    </xf>
    <xf numFmtId="169" fontId="23" fillId="26" borderId="20" xfId="33" applyNumberFormat="1" applyFont="1" applyFill="1" applyBorder="1">
      <alignment/>
      <protection/>
    </xf>
    <xf numFmtId="168" fontId="23" fillId="26" borderId="20" xfId="33" applyNumberFormat="1" applyFont="1" applyFill="1" applyBorder="1" applyAlignment="1">
      <alignment horizontal="left"/>
      <protection/>
    </xf>
    <xf numFmtId="200" fontId="184" fillId="55" borderId="0" xfId="39" applyNumberFormat="1" applyFont="1" applyFill="1" applyBorder="1" applyAlignment="1">
      <alignment horizontal="center"/>
      <protection/>
    </xf>
    <xf numFmtId="0" fontId="185" fillId="55" borderId="0" xfId="39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center"/>
      <protection/>
    </xf>
    <xf numFmtId="202" fontId="23" fillId="33" borderId="0" xfId="34" applyNumberFormat="1" applyFont="1" applyFill="1" applyBorder="1" applyAlignment="1">
      <alignment horizontal="left"/>
      <protection/>
    </xf>
    <xf numFmtId="171" fontId="23" fillId="26" borderId="0" xfId="33" applyNumberFormat="1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center"/>
      <protection/>
    </xf>
    <xf numFmtId="168" fontId="23" fillId="26" borderId="0" xfId="33" applyNumberFormat="1" applyFont="1" applyFill="1" applyBorder="1" applyAlignment="1">
      <alignment horizontal="center"/>
      <protection/>
    </xf>
    <xf numFmtId="170" fontId="23" fillId="26" borderId="19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70" fontId="23" fillId="38" borderId="0" xfId="33" applyNumberFormat="1" applyFont="1" applyFill="1" applyBorder="1" applyAlignment="1">
      <alignment horizontal="center"/>
      <protection/>
    </xf>
    <xf numFmtId="187" fontId="23" fillId="33" borderId="0" xfId="34" applyNumberFormat="1" applyFont="1" applyFill="1" applyBorder="1" applyAlignment="1">
      <alignment horizontal="center"/>
      <protection/>
    </xf>
    <xf numFmtId="185" fontId="149" fillId="40" borderId="26" xfId="34" applyNumberFormat="1" applyFont="1" applyFill="1" applyBorder="1" applyAlignment="1">
      <alignment horizontal="center"/>
      <protection/>
    </xf>
    <xf numFmtId="171" fontId="23" fillId="33" borderId="0" xfId="33" applyNumberFormat="1" applyFont="1" applyFill="1" applyBorder="1" applyAlignment="1">
      <alignment horizontal="center"/>
      <protection/>
    </xf>
    <xf numFmtId="169" fontId="23" fillId="45" borderId="0" xfId="33" applyNumberFormat="1" applyFont="1" applyFill="1" applyBorder="1" applyAlignment="1">
      <alignment horizontal="center"/>
      <protection/>
    </xf>
    <xf numFmtId="170" fontId="23" fillId="38" borderId="0" xfId="33" applyNumberFormat="1" applyFont="1" applyFill="1" applyBorder="1" applyAlignment="1">
      <alignment horizontal="left"/>
      <protection/>
    </xf>
    <xf numFmtId="191" fontId="57" fillId="45" borderId="20" xfId="34" applyNumberFormat="1" applyFont="1" applyFill="1" applyBorder="1" applyAlignment="1">
      <alignment horizontal="center"/>
      <protection/>
    </xf>
    <xf numFmtId="189" fontId="57" fillId="26" borderId="19" xfId="34" applyNumberFormat="1" applyFont="1" applyFill="1" applyBorder="1" applyAlignment="1">
      <alignment horizontal="center"/>
      <protection/>
    </xf>
    <xf numFmtId="190" fontId="57" fillId="26" borderId="0" xfId="34" applyNumberFormat="1" applyFont="1" applyFill="1" applyBorder="1" applyAlignment="1">
      <alignment horizontal="center"/>
      <protection/>
    </xf>
    <xf numFmtId="187" fontId="23" fillId="26" borderId="0" xfId="34" applyNumberFormat="1" applyFont="1" applyFill="1" applyBorder="1" applyAlignment="1">
      <alignment horizontal="center"/>
      <protection/>
    </xf>
    <xf numFmtId="171" fontId="23" fillId="45" borderId="0" xfId="33" applyNumberFormat="1" applyFont="1" applyFill="1" applyBorder="1" applyAlignment="1">
      <alignment horizontal="center"/>
      <protection/>
    </xf>
    <xf numFmtId="192" fontId="23" fillId="33" borderId="0" xfId="33" applyNumberFormat="1" applyFont="1" applyFill="1" applyBorder="1" applyAlignment="1">
      <alignment horizontal="center"/>
      <protection/>
    </xf>
    <xf numFmtId="189" fontId="57" fillId="45" borderId="19" xfId="34" applyNumberFormat="1" applyFont="1" applyFill="1" applyBorder="1" applyAlignment="1">
      <alignment horizontal="center"/>
      <protection/>
    </xf>
    <xf numFmtId="191" fontId="57" fillId="26" borderId="20" xfId="34" applyNumberFormat="1" applyFont="1" applyFill="1" applyBorder="1" applyAlignment="1">
      <alignment horizontal="center"/>
      <protection/>
    </xf>
    <xf numFmtId="187" fontId="23" fillId="45" borderId="0" xfId="34" applyNumberFormat="1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left"/>
      <protection/>
    </xf>
    <xf numFmtId="195" fontId="57" fillId="45" borderId="0" xfId="34" applyNumberFormat="1" applyFont="1" applyFill="1" applyBorder="1" applyAlignment="1">
      <alignment horizontal="center"/>
      <protection/>
    </xf>
    <xf numFmtId="196" fontId="57" fillId="45" borderId="20" xfId="34" applyNumberFormat="1" applyFont="1" applyFill="1" applyBorder="1" applyAlignment="1">
      <alignment horizontal="center"/>
      <protection/>
    </xf>
    <xf numFmtId="194" fontId="57" fillId="45" borderId="19" xfId="34" applyNumberFormat="1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left"/>
      <protection/>
    </xf>
    <xf numFmtId="202" fontId="23" fillId="33" borderId="0" xfId="34" applyNumberFormat="1" applyFont="1" applyFill="1" applyBorder="1" applyAlignment="1">
      <alignment horizontal="center"/>
      <protection/>
    </xf>
    <xf numFmtId="194" fontId="57" fillId="26" borderId="19" xfId="34" applyNumberFormat="1" applyFont="1" applyFill="1" applyBorder="1" applyAlignment="1">
      <alignment horizontal="center"/>
      <protection/>
    </xf>
    <xf numFmtId="190" fontId="57" fillId="45" borderId="0" xfId="34" applyNumberFormat="1" applyFont="1" applyFill="1" applyBorder="1" applyAlignment="1">
      <alignment horizontal="center"/>
      <protection/>
    </xf>
    <xf numFmtId="195" fontId="57" fillId="26" borderId="0" xfId="34" applyNumberFormat="1" applyFont="1" applyFill="1" applyBorder="1" applyAlignment="1">
      <alignment horizontal="center"/>
      <protection/>
    </xf>
    <xf numFmtId="196" fontId="57" fillId="26" borderId="20" xfId="34" applyNumberFormat="1" applyFont="1" applyFill="1" applyBorder="1" applyAlignment="1">
      <alignment horizontal="center"/>
      <protection/>
    </xf>
    <xf numFmtId="199" fontId="186" fillId="26" borderId="0" xfId="0" applyNumberFormat="1" applyFont="1" applyFill="1" applyAlignment="1" applyProtection="1">
      <alignment horizontal="center"/>
      <protection/>
    </xf>
    <xf numFmtId="199" fontId="186" fillId="54" borderId="0" xfId="0" applyNumberFormat="1" applyFont="1" applyFill="1" applyAlignment="1" applyProtection="1">
      <alignment horizontal="center"/>
      <protection/>
    </xf>
    <xf numFmtId="38" fontId="177" fillId="43" borderId="44" xfId="41" applyNumberFormat="1" applyFont="1" applyFill="1" applyBorder="1" applyAlignment="1" applyProtection="1">
      <alignment horizontal="center"/>
      <protection/>
    </xf>
    <xf numFmtId="38" fontId="177" fillId="43" borderId="45" xfId="41" applyNumberFormat="1" applyFont="1" applyFill="1" applyBorder="1" applyAlignment="1" applyProtection="1">
      <alignment horizontal="center"/>
      <protection/>
    </xf>
    <xf numFmtId="38" fontId="177" fillId="43" borderId="46" xfId="41" applyNumberFormat="1" applyFont="1" applyFill="1" applyBorder="1" applyAlignment="1" applyProtection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178" fontId="187" fillId="45" borderId="30" xfId="33" applyNumberFormat="1" applyFont="1" applyFill="1" applyBorder="1" applyAlignment="1" applyProtection="1">
      <alignment horizontal="center" vertical="center"/>
      <protection locked="0"/>
    </xf>
    <xf numFmtId="178" fontId="187" fillId="45" borderId="31" xfId="33" applyNumberFormat="1" applyFont="1" applyFill="1" applyBorder="1" applyAlignment="1" applyProtection="1">
      <alignment horizontal="center" vertical="center"/>
      <protection locked="0"/>
    </xf>
    <xf numFmtId="0" fontId="10" fillId="33" borderId="68" xfId="36" applyFont="1" applyFill="1" applyBorder="1" applyAlignment="1" applyProtection="1">
      <alignment horizontal="center"/>
      <protection/>
    </xf>
    <xf numFmtId="0" fontId="10" fillId="33" borderId="40" xfId="36" applyFont="1" applyFill="1" applyBorder="1" applyAlignment="1" applyProtection="1">
      <alignment horizontal="center"/>
      <protection/>
    </xf>
    <xf numFmtId="0" fontId="10" fillId="33" borderId="41" xfId="36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38" fontId="8" fillId="45" borderId="45" xfId="41" applyNumberFormat="1" applyFont="1" applyFill="1" applyBorder="1" applyAlignment="1" applyProtection="1">
      <alignment horizontal="center"/>
      <protection/>
    </xf>
    <xf numFmtId="38" fontId="8" fillId="45" borderId="46" xfId="41" applyNumberFormat="1" applyFont="1" applyFill="1" applyBorder="1" applyAlignment="1" applyProtection="1">
      <alignment horizontal="center"/>
      <protection/>
    </xf>
    <xf numFmtId="0" fontId="4" fillId="47" borderId="66" xfId="36" applyFont="1" applyFill="1" applyBorder="1" applyAlignment="1" applyProtection="1" quotePrefix="1">
      <alignment horizontal="center"/>
      <protection/>
    </xf>
    <xf numFmtId="0" fontId="4" fillId="47" borderId="42" xfId="36" applyFont="1" applyFill="1" applyBorder="1" applyAlignment="1" applyProtection="1" quotePrefix="1">
      <alignment horizontal="center"/>
      <protection/>
    </xf>
    <xf numFmtId="0" fontId="4" fillId="47" borderId="43" xfId="36" applyFont="1" applyFill="1" applyBorder="1" applyAlignment="1" applyProtection="1" quotePrefix="1">
      <alignment horizontal="center"/>
      <protection/>
    </xf>
    <xf numFmtId="38" fontId="9" fillId="33" borderId="64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1" xfId="41" applyNumberFormat="1" applyFont="1" applyFill="1" applyBorder="1" applyAlignment="1" applyProtection="1">
      <alignment horizontal="center"/>
      <protection/>
    </xf>
    <xf numFmtId="38" fontId="9" fillId="33" borderId="52" xfId="41" applyNumberFormat="1" applyFont="1" applyFill="1" applyBorder="1" applyAlignment="1" applyProtection="1">
      <alignment horizontal="center"/>
      <protection/>
    </xf>
    <xf numFmtId="38" fontId="46" fillId="33" borderId="64" xfId="41" applyNumberFormat="1" applyFont="1" applyFill="1" applyBorder="1" applyAlignment="1" applyProtection="1">
      <alignment horizontal="center"/>
      <protection/>
    </xf>
    <xf numFmtId="38" fontId="46" fillId="33" borderId="47" xfId="41" applyNumberFormat="1" applyFont="1" applyFill="1" applyBorder="1" applyAlignment="1" applyProtection="1">
      <alignment horizontal="center"/>
      <protection/>
    </xf>
    <xf numFmtId="38" fontId="46" fillId="33" borderId="48" xfId="41" applyNumberFormat="1" applyFont="1" applyFill="1" applyBorder="1" applyAlignment="1" applyProtection="1">
      <alignment horizontal="center"/>
      <protection/>
    </xf>
    <xf numFmtId="38" fontId="14" fillId="33" borderId="62" xfId="41" applyNumberFormat="1" applyFont="1" applyFill="1" applyBorder="1" applyAlignment="1" applyProtection="1">
      <alignment horizontal="center"/>
      <protection/>
    </xf>
    <xf numFmtId="38" fontId="14" fillId="33" borderId="51" xfId="41" applyNumberFormat="1" applyFont="1" applyFill="1" applyBorder="1" applyAlignment="1" applyProtection="1">
      <alignment horizontal="center"/>
      <protection/>
    </xf>
    <xf numFmtId="38" fontId="14" fillId="33" borderId="52" xfId="41" applyNumberFormat="1" applyFont="1" applyFill="1" applyBorder="1" applyAlignment="1" applyProtection="1">
      <alignment horizontal="center"/>
      <protection/>
    </xf>
    <xf numFmtId="0" fontId="4" fillId="5" borderId="66" xfId="36" applyFont="1" applyFill="1" applyBorder="1" applyAlignment="1" applyProtection="1">
      <alignment horizontal="center"/>
      <protection/>
    </xf>
    <xf numFmtId="0" fontId="4" fillId="5" borderId="42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left"/>
      <protection/>
    </xf>
    <xf numFmtId="38" fontId="9" fillId="33" borderId="51" xfId="41" applyNumberFormat="1" applyFont="1" applyFill="1" applyBorder="1" applyAlignment="1" applyProtection="1">
      <alignment horizontal="left"/>
      <protection/>
    </xf>
    <xf numFmtId="38" fontId="9" fillId="33" borderId="52" xfId="41" applyNumberFormat="1" applyFont="1" applyFill="1" applyBorder="1" applyAlignment="1" applyProtection="1">
      <alignment horizontal="left"/>
      <protection/>
    </xf>
    <xf numFmtId="38" fontId="158" fillId="46" borderId="67" xfId="41" applyNumberFormat="1" applyFont="1" applyFill="1" applyBorder="1" applyAlignment="1" applyProtection="1">
      <alignment horizontal="center"/>
      <protection/>
    </xf>
    <xf numFmtId="38" fontId="158" fillId="46" borderId="20" xfId="41" applyNumberFormat="1" applyFont="1" applyFill="1" applyBorder="1" applyAlignment="1" applyProtection="1">
      <alignment horizontal="center"/>
      <protection/>
    </xf>
    <xf numFmtId="38" fontId="158" fillId="46" borderId="60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1" xfId="41" applyNumberFormat="1" applyFont="1" applyFill="1" applyBorder="1" applyAlignment="1" applyProtection="1">
      <alignment horizontal="center"/>
      <protection/>
    </xf>
    <xf numFmtId="38" fontId="9" fillId="33" borderId="52" xfId="41" applyNumberFormat="1" applyFont="1" applyFill="1" applyBorder="1" applyAlignment="1" applyProtection="1">
      <alignment horizontal="center"/>
      <protection/>
    </xf>
    <xf numFmtId="0" fontId="4" fillId="39" borderId="66" xfId="36" applyFont="1" applyFill="1" applyBorder="1" applyAlignment="1" applyProtection="1">
      <alignment horizontal="center"/>
      <protection/>
    </xf>
    <xf numFmtId="0" fontId="4" fillId="39" borderId="42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38" fontId="23" fillId="43" borderId="53" xfId="41" applyNumberFormat="1" applyFont="1" applyFill="1" applyBorder="1" applyAlignment="1" applyProtection="1">
      <alignment horizontal="center"/>
      <protection/>
    </xf>
    <xf numFmtId="38" fontId="23" fillId="43" borderId="55" xfId="41" applyNumberFormat="1" applyFont="1" applyFill="1" applyBorder="1" applyAlignment="1" applyProtection="1">
      <alignment horizontal="center"/>
      <protection/>
    </xf>
    <xf numFmtId="38" fontId="23" fillId="43" borderId="56" xfId="41" applyNumberFormat="1" applyFont="1" applyFill="1" applyBorder="1" applyAlignment="1" applyProtection="1">
      <alignment horizontal="center"/>
      <protection/>
    </xf>
    <xf numFmtId="38" fontId="23" fillId="43" borderId="61" xfId="41" applyNumberFormat="1" applyFont="1" applyFill="1" applyBorder="1" applyAlignment="1" applyProtection="1">
      <alignment horizontal="center"/>
      <protection/>
    </xf>
    <xf numFmtId="38" fontId="23" fillId="43" borderId="49" xfId="41" applyNumberFormat="1" applyFont="1" applyFill="1" applyBorder="1" applyAlignment="1" applyProtection="1">
      <alignment horizontal="center"/>
      <protection/>
    </xf>
    <xf numFmtId="38" fontId="23" fillId="43" borderId="50" xfId="41" applyNumberFormat="1" applyFont="1" applyFill="1" applyBorder="1" applyAlignment="1" applyProtection="1">
      <alignment horizontal="center"/>
      <protection/>
    </xf>
    <xf numFmtId="38" fontId="23" fillId="43" borderId="62" xfId="41" applyNumberFormat="1" applyFont="1" applyFill="1" applyBorder="1" applyAlignment="1" applyProtection="1">
      <alignment horizontal="center"/>
      <protection/>
    </xf>
    <xf numFmtId="38" fontId="23" fillId="43" borderId="51" xfId="41" applyNumberFormat="1" applyFont="1" applyFill="1" applyBorder="1" applyAlignment="1" applyProtection="1">
      <alignment horizontal="center"/>
      <protection/>
    </xf>
    <xf numFmtId="38" fontId="23" fillId="43" borderId="52" xfId="41" applyNumberFormat="1" applyFont="1" applyFill="1" applyBorder="1" applyAlignment="1" applyProtection="1">
      <alignment horizontal="center"/>
      <protection/>
    </xf>
    <xf numFmtId="38" fontId="23" fillId="54" borderId="44" xfId="41" applyNumberFormat="1" applyFont="1" applyFill="1" applyBorder="1" applyAlignment="1" applyProtection="1">
      <alignment horizontal="center"/>
      <protection/>
    </xf>
    <xf numFmtId="38" fontId="23" fillId="54" borderId="45" xfId="41" applyNumberFormat="1" applyFont="1" applyFill="1" applyBorder="1" applyAlignment="1" applyProtection="1">
      <alignment horizontal="center"/>
      <protection/>
    </xf>
    <xf numFmtId="38" fontId="23" fillId="54" borderId="46" xfId="41" applyNumberFormat="1" applyFont="1" applyFill="1" applyBorder="1" applyAlignment="1" applyProtection="1">
      <alignment horizontal="center"/>
      <protection/>
    </xf>
    <xf numFmtId="0" fontId="188" fillId="33" borderId="63" xfId="37" applyFont="1" applyFill="1" applyBorder="1" applyAlignment="1" applyProtection="1">
      <alignment horizontal="center"/>
      <protection/>
    </xf>
    <xf numFmtId="0" fontId="188" fillId="33" borderId="0" xfId="37" applyFont="1" applyFill="1" applyBorder="1" applyAlignment="1" applyProtection="1">
      <alignment horizontal="center"/>
      <protection/>
    </xf>
    <xf numFmtId="0" fontId="188" fillId="33" borderId="32" xfId="37" applyFont="1" applyFill="1" applyBorder="1" applyAlignment="1" applyProtection="1">
      <alignment horizontal="center"/>
      <protection/>
    </xf>
    <xf numFmtId="0" fontId="164" fillId="48" borderId="118" xfId="37" applyFont="1" applyFill="1" applyBorder="1" applyAlignment="1" applyProtection="1">
      <alignment horizont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6" fillId="50" borderId="17" xfId="40" applyFont="1" applyFill="1" applyBorder="1" applyAlignment="1" applyProtection="1">
      <alignment horizontal="center" vertical="top"/>
      <protection/>
    </xf>
    <xf numFmtId="0" fontId="16" fillId="50" borderId="0" xfId="40" applyFont="1" applyFill="1" applyBorder="1" applyAlignment="1" applyProtection="1">
      <alignment horizontal="center" vertical="top"/>
      <protection/>
    </xf>
    <xf numFmtId="0" fontId="16" fillId="50" borderId="18" xfId="40" applyFont="1" applyFill="1" applyBorder="1" applyAlignment="1" applyProtection="1">
      <alignment horizontal="center" vertical="top"/>
      <protection/>
    </xf>
    <xf numFmtId="177" fontId="189" fillId="26" borderId="0" xfId="36" applyNumberFormat="1" applyFont="1" applyFill="1" applyBorder="1" applyAlignment="1" applyProtection="1">
      <alignment horizontal="center"/>
      <protection/>
    </xf>
    <xf numFmtId="0" fontId="149" fillId="26" borderId="0" xfId="33" applyFont="1" applyFill="1" applyAlignment="1" applyProtection="1" quotePrefix="1">
      <alignment horizontal="center"/>
      <protection/>
    </xf>
    <xf numFmtId="38" fontId="9" fillId="33" borderId="65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179" fontId="149" fillId="33" borderId="30" xfId="38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31" xfId="38" applyNumberFormat="1" applyFont="1" applyFill="1" applyBorder="1" applyAlignment="1" applyProtection="1" quotePrefix="1">
      <alignment horizontal="center" vertical="center"/>
      <protection locked="0"/>
    </xf>
    <xf numFmtId="0" fontId="148" fillId="36" borderId="30" xfId="71" applyFill="1" applyBorder="1" applyAlignment="1" applyProtection="1">
      <alignment horizontal="center" vertical="center"/>
      <protection locked="0"/>
    </xf>
    <xf numFmtId="0" fontId="190" fillId="36" borderId="45" xfId="71" applyFont="1" applyFill="1" applyBorder="1" applyAlignment="1" applyProtection="1">
      <alignment horizontal="center" vertical="center"/>
      <protection locked="0"/>
    </xf>
    <xf numFmtId="0" fontId="190" fillId="36" borderId="31" xfId="71" applyFont="1" applyFill="1" applyBorder="1" applyAlignment="1" applyProtection="1">
      <alignment horizontal="center" vertical="center"/>
      <protection locked="0"/>
    </xf>
    <xf numFmtId="38" fontId="148" fillId="33" borderId="30" xfId="71" applyNumberFormat="1" applyFill="1" applyBorder="1" applyAlignment="1" applyProtection="1">
      <alignment horizontal="center" vertical="center"/>
      <protection locked="0"/>
    </xf>
    <xf numFmtId="38" fontId="191" fillId="33" borderId="45" xfId="71" applyNumberFormat="1" applyFont="1" applyFill="1" applyBorder="1" applyAlignment="1" applyProtection="1">
      <alignment horizontal="center" vertical="center"/>
      <protection locked="0"/>
    </xf>
    <xf numFmtId="38" fontId="191" fillId="33" borderId="31" xfId="71" applyNumberFormat="1" applyFont="1" applyFill="1" applyBorder="1" applyAlignment="1" applyProtection="1">
      <alignment horizontal="center" vertical="center"/>
      <protection locked="0"/>
    </xf>
    <xf numFmtId="0" fontId="192" fillId="26" borderId="0" xfId="36" applyFont="1" applyFill="1" applyBorder="1" applyAlignment="1" applyProtection="1">
      <alignment horizontal="center"/>
      <protection/>
    </xf>
    <xf numFmtId="177" fontId="155" fillId="33" borderId="30" xfId="36" applyNumberFormat="1" applyFont="1" applyFill="1" applyBorder="1" applyAlignment="1" applyProtection="1">
      <alignment horizontal="center"/>
      <protection/>
    </xf>
    <xf numFmtId="177" fontId="155" fillId="33" borderId="45" xfId="36" applyNumberFormat="1" applyFont="1" applyFill="1" applyBorder="1" applyAlignment="1" applyProtection="1">
      <alignment horizontal="center"/>
      <protection/>
    </xf>
    <xf numFmtId="177" fontId="155" fillId="33" borderId="31" xfId="36" applyNumberFormat="1" applyFont="1" applyFill="1" applyBorder="1" applyAlignment="1" applyProtection="1">
      <alignment horizontal="center"/>
      <protection/>
    </xf>
    <xf numFmtId="0" fontId="54" fillId="50" borderId="133" xfId="40" applyFont="1" applyFill="1" applyBorder="1" applyAlignment="1" applyProtection="1" quotePrefix="1">
      <alignment horizontal="center" wrapText="1"/>
      <protection locked="0"/>
    </xf>
    <xf numFmtId="0" fontId="54" fillId="50" borderId="55" xfId="40" applyFont="1" applyFill="1" applyBorder="1" applyAlignment="1" applyProtection="1">
      <alignment horizontal="center" wrapText="1"/>
      <protection locked="0"/>
    </xf>
    <xf numFmtId="0" fontId="54" fillId="50" borderId="134" xfId="40" applyFont="1" applyFill="1" applyBorder="1" applyAlignment="1" applyProtection="1">
      <alignment horizontal="center" wrapText="1"/>
      <protection locked="0"/>
    </xf>
    <xf numFmtId="0" fontId="193" fillId="26" borderId="47" xfId="33" applyFont="1" applyFill="1" applyBorder="1" applyAlignment="1" applyProtection="1" quotePrefix="1">
      <alignment horizontal="center"/>
      <protection/>
    </xf>
    <xf numFmtId="0" fontId="194" fillId="38" borderId="28" xfId="40" applyFont="1" applyFill="1" applyBorder="1" applyAlignment="1" applyProtection="1">
      <alignment horizontal="center" vertical="center" wrapText="1"/>
      <protection locked="0"/>
    </xf>
    <xf numFmtId="0" fontId="194" fillId="38" borderId="20" xfId="40" applyFont="1" applyFill="1" applyBorder="1" applyAlignment="1" applyProtection="1">
      <alignment horizontal="center" vertical="center" wrapText="1"/>
      <protection locked="0"/>
    </xf>
    <xf numFmtId="0" fontId="194" fillId="38" borderId="21" xfId="40" applyFont="1" applyFill="1" applyBorder="1" applyAlignment="1" applyProtection="1">
      <alignment horizontal="center" vertical="center" wrapText="1"/>
      <protection locked="0"/>
    </xf>
    <xf numFmtId="198" fontId="195" fillId="48" borderId="45" xfId="41" applyNumberFormat="1" applyFont="1" applyFill="1" applyBorder="1" applyAlignment="1" applyProtection="1">
      <alignment horizontal="left"/>
      <protection/>
    </xf>
    <xf numFmtId="198" fontId="195" fillId="48" borderId="31" xfId="41" applyNumberFormat="1" applyFont="1" applyFill="1" applyBorder="1" applyAlignment="1" applyProtection="1">
      <alignment horizontal="left"/>
      <protection/>
    </xf>
    <xf numFmtId="0" fontId="184" fillId="55" borderId="0" xfId="33" applyFont="1" applyFill="1" applyAlignment="1" applyProtection="1" quotePrefix="1">
      <alignment horizontal="center"/>
      <protection/>
    </xf>
    <xf numFmtId="201" fontId="184" fillId="55" borderId="0" xfId="33" applyNumberFormat="1" applyFont="1" applyFill="1" applyAlignment="1" applyProtection="1" quotePrefix="1">
      <alignment horizontal="center"/>
      <protection/>
    </xf>
    <xf numFmtId="38" fontId="9" fillId="33" borderId="64" xfId="41" applyNumberFormat="1" applyFont="1" applyFill="1" applyBorder="1" applyAlignment="1" applyProtection="1">
      <alignment horizontal="center" wrapText="1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 wrapText="1"/>
      <protection/>
    </xf>
    <xf numFmtId="38" fontId="196" fillId="33" borderId="49" xfId="41" applyNumberFormat="1" applyFont="1" applyFill="1" applyBorder="1" applyAlignment="1" applyProtection="1">
      <alignment horizontal="center"/>
      <protection/>
    </xf>
    <xf numFmtId="38" fontId="196" fillId="33" borderId="50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196" fillId="33" borderId="51" xfId="41" applyNumberFormat="1" applyFont="1" applyFill="1" applyBorder="1" applyAlignment="1" applyProtection="1">
      <alignment horizontal="center"/>
      <protection/>
    </xf>
    <xf numFmtId="38" fontId="196" fillId="33" borderId="52" xfId="41" applyNumberFormat="1" applyFont="1" applyFill="1" applyBorder="1" applyAlignment="1" applyProtection="1">
      <alignment horizontal="center"/>
      <protection/>
    </xf>
    <xf numFmtId="0" fontId="4" fillId="33" borderId="68" xfId="36" applyFont="1" applyFill="1" applyBorder="1" applyAlignment="1" applyProtection="1">
      <alignment horizontal="center"/>
      <protection/>
    </xf>
    <xf numFmtId="0" fontId="4" fillId="33" borderId="40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0" fontId="4" fillId="33" borderId="125" xfId="36" applyFont="1" applyFill="1" applyBorder="1" applyAlignment="1" applyProtection="1">
      <alignment horizontal="center"/>
      <protection/>
    </xf>
    <xf numFmtId="0" fontId="4" fillId="33" borderId="126" xfId="36" applyFont="1" applyFill="1" applyBorder="1" applyAlignment="1" applyProtection="1">
      <alignment horizontal="center"/>
      <protection/>
    </xf>
    <xf numFmtId="1" fontId="52" fillId="33" borderId="30" xfId="0" applyNumberFormat="1" applyFont="1" applyFill="1" applyBorder="1" applyAlignment="1" applyProtection="1">
      <alignment horizontal="center"/>
      <protection locked="0"/>
    </xf>
    <xf numFmtId="1" fontId="52" fillId="33" borderId="45" xfId="0" applyNumberFormat="1" applyFont="1" applyFill="1" applyBorder="1" applyAlignment="1" applyProtection="1">
      <alignment horizont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 locked="0"/>
    </xf>
    <xf numFmtId="0" fontId="27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89" fillId="33" borderId="0" xfId="36" applyNumberFormat="1" applyFont="1" applyFill="1" applyBorder="1" applyAlignment="1" applyProtection="1">
      <alignment horizontal="center"/>
      <protection/>
    </xf>
    <xf numFmtId="0" fontId="193" fillId="33" borderId="47" xfId="33" applyFont="1" applyFill="1" applyBorder="1" applyAlignment="1" applyProtection="1" quotePrefix="1">
      <alignment horizontal="center"/>
      <protection/>
    </xf>
    <xf numFmtId="177" fontId="4" fillId="26" borderId="30" xfId="36" applyNumberFormat="1" applyFont="1" applyFill="1" applyBorder="1" applyAlignment="1" applyProtection="1">
      <alignment horizontal="center"/>
      <protection/>
    </xf>
    <xf numFmtId="177" fontId="4" fillId="26" borderId="45" xfId="36" applyNumberFormat="1" applyFont="1" applyFill="1" applyBorder="1" applyAlignment="1" applyProtection="1">
      <alignment horizontal="center"/>
      <protection/>
    </xf>
    <xf numFmtId="177" fontId="4" fillId="26" borderId="31" xfId="36" applyNumberFormat="1" applyFont="1" applyFill="1" applyBorder="1" applyAlignment="1" applyProtection="1">
      <alignment horizontal="center"/>
      <protection/>
    </xf>
    <xf numFmtId="0" fontId="188" fillId="33" borderId="118" xfId="37" applyFont="1" applyFill="1" applyBorder="1" applyAlignment="1" applyProtection="1">
      <alignment horizontal="center"/>
      <protection/>
    </xf>
    <xf numFmtId="0" fontId="188" fillId="33" borderId="135" xfId="37" applyFont="1" applyFill="1" applyBorder="1" applyAlignment="1" applyProtection="1">
      <alignment horizontal="center"/>
      <protection/>
    </xf>
    <xf numFmtId="200" fontId="197" fillId="55" borderId="0" xfId="33" applyNumberFormat="1" applyFont="1" applyFill="1" applyAlignment="1" applyProtection="1" quotePrefix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5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79" fontId="8" fillId="33" borderId="30" xfId="38" applyNumberFormat="1" applyFont="1" applyFill="1" applyBorder="1" applyAlignment="1" applyProtection="1" quotePrefix="1">
      <alignment horizontal="center" vertical="center"/>
      <protection/>
    </xf>
    <xf numFmtId="179" fontId="8" fillId="33" borderId="31" xfId="38" applyNumberFormat="1" applyFont="1" applyFill="1" applyBorder="1" applyAlignment="1" applyProtection="1" quotePrefix="1">
      <alignment horizontal="center" vertical="center"/>
      <protection/>
    </xf>
    <xf numFmtId="178" fontId="187" fillId="45" borderId="30" xfId="33" applyNumberFormat="1" applyFont="1" applyFill="1" applyBorder="1" applyAlignment="1" applyProtection="1">
      <alignment horizontal="center" vertical="center"/>
      <protection/>
    </xf>
    <xf numFmtId="178" fontId="187" fillId="45" borderId="31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7" fillId="33" borderId="28" xfId="40" applyFont="1" applyFill="1" applyBorder="1" applyAlignment="1" applyProtection="1">
      <alignment horizontal="center" vertical="center" wrapText="1"/>
      <protection/>
    </xf>
    <xf numFmtId="0" fontId="57" fillId="33" borderId="20" xfId="40" applyFont="1" applyFill="1" applyBorder="1" applyAlignment="1" applyProtection="1">
      <alignment horizontal="center" vertical="center" wrapText="1"/>
      <protection/>
    </xf>
    <xf numFmtId="0" fontId="57" fillId="33" borderId="21" xfId="40" applyFont="1" applyFill="1" applyBorder="1" applyAlignment="1" applyProtection="1">
      <alignment horizontal="center" vertical="center" wrapText="1"/>
      <protection/>
    </xf>
    <xf numFmtId="38" fontId="11" fillId="33" borderId="30" xfId="71" applyNumberFormat="1" applyFont="1" applyFill="1" applyBorder="1" applyAlignment="1" applyProtection="1">
      <alignment horizontal="center" vertical="center"/>
      <protection/>
    </xf>
    <xf numFmtId="38" fontId="11" fillId="33" borderId="45" xfId="71" applyNumberFormat="1" applyFont="1" applyFill="1" applyBorder="1" applyAlignment="1" applyProtection="1">
      <alignment horizontal="center" vertical="center"/>
      <protection/>
    </xf>
    <xf numFmtId="38" fontId="11" fillId="33" borderId="31" xfId="71" applyNumberFormat="1" applyFont="1" applyFill="1" applyBorder="1" applyAlignment="1" applyProtection="1">
      <alignment horizontal="center" vertical="center"/>
      <protection/>
    </xf>
    <xf numFmtId="0" fontId="198" fillId="36" borderId="30" xfId="71" applyFont="1" applyFill="1" applyBorder="1" applyAlignment="1" applyProtection="1">
      <alignment horizontal="center" vertical="center"/>
      <protection/>
    </xf>
    <xf numFmtId="0" fontId="198" fillId="36" borderId="45" xfId="71" applyFont="1" applyFill="1" applyBorder="1" applyAlignment="1" applyProtection="1">
      <alignment horizontal="center" vertical="center"/>
      <protection/>
    </xf>
    <xf numFmtId="0" fontId="198" fillId="36" borderId="31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40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5.7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59">
        <f>+'Cash-Flow-2021-Leva'!P5</f>
        <v>2021</v>
      </c>
      <c r="M2" s="659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">
      <c r="A7" s="63"/>
      <c r="B7" s="65"/>
      <c r="C7" s="70"/>
      <c r="D7" s="66" t="s">
        <v>44</v>
      </c>
      <c r="E7" s="66"/>
      <c r="F7" s="66"/>
      <c r="G7" s="66"/>
      <c r="H7" s="653">
        <f>+'Cash-Flow-2021-Leva'!P5</f>
        <v>2021</v>
      </c>
      <c r="I7" s="65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">
      <c r="A30" s="63"/>
      <c r="B30" s="68" t="s">
        <v>11</v>
      </c>
      <c r="C30" s="72" t="s">
        <v>13</v>
      </c>
      <c r="D30" s="66"/>
      <c r="E30" s="66"/>
      <c r="F30" s="655">
        <f>+'Cash-Flow-2021-Leva'!P5</f>
        <v>2021</v>
      </c>
      <c r="G30" s="655"/>
      <c r="H30" s="655"/>
      <c r="I30" s="65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">
      <c r="A37" s="63"/>
      <c r="B37" s="65"/>
      <c r="C37" s="70"/>
      <c r="D37" s="464" t="s">
        <v>265</v>
      </c>
      <c r="E37" s="66"/>
      <c r="F37" s="66"/>
      <c r="G37" s="651">
        <f>+H7</f>
        <v>2021</v>
      </c>
      <c r="H37" s="651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1">
        <f>+F30-1</f>
        <v>2020</v>
      </c>
      <c r="M40" s="661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">
      <c r="A42" s="63"/>
      <c r="B42" s="65"/>
      <c r="C42" s="70"/>
      <c r="D42" s="464" t="s">
        <v>267</v>
      </c>
      <c r="E42" s="66"/>
      <c r="F42" s="612"/>
      <c r="G42" s="660">
        <f>+H7-1</f>
        <v>2020</v>
      </c>
      <c r="H42" s="660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8"/>
      <c r="L55" s="658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6">
        <f>+H7</f>
        <v>2021</v>
      </c>
      <c r="L56" s="666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">
      <c r="A57" s="63"/>
      <c r="B57" s="65"/>
      <c r="C57" s="70"/>
      <c r="D57" s="615" t="s">
        <v>336</v>
      </c>
      <c r="E57" s="66"/>
      <c r="F57" s="66"/>
      <c r="G57" s="66"/>
      <c r="H57" s="66"/>
      <c r="I57" s="651">
        <f>+H7</f>
        <v>2021</v>
      </c>
      <c r="J57" s="651"/>
      <c r="K57" s="616" t="s">
        <v>388</v>
      </c>
      <c r="L57" s="668">
        <f>+H7</f>
        <v>2021</v>
      </c>
      <c r="M57" s="668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">
      <c r="A59" s="63"/>
      <c r="B59" s="65"/>
      <c r="C59" s="70"/>
      <c r="D59" s="617" t="s">
        <v>389</v>
      </c>
      <c r="E59" s="664">
        <f>+H7</f>
        <v>2021</v>
      </c>
      <c r="F59" s="664"/>
      <c r="G59" s="664"/>
      <c r="H59" s="664"/>
      <c r="I59" s="664"/>
      <c r="J59" s="664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">
      <c r="A60" s="63"/>
      <c r="B60" s="65"/>
      <c r="C60" s="70"/>
      <c r="D60" s="619" t="s">
        <v>391</v>
      </c>
      <c r="E60" s="665">
        <f>+H7</f>
        <v>2021</v>
      </c>
      <c r="F60" s="665"/>
      <c r="G60" s="665"/>
      <c r="H60" s="665"/>
      <c r="I60" s="665"/>
      <c r="J60" s="665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">
      <c r="A61" s="63"/>
      <c r="B61" s="65"/>
      <c r="C61" s="70"/>
      <c r="D61" s="621" t="s">
        <v>393</v>
      </c>
      <c r="E61" s="670">
        <f>+H7</f>
        <v>2021</v>
      </c>
      <c r="F61" s="670"/>
      <c r="G61" s="670"/>
      <c r="H61" s="670"/>
      <c r="I61" s="670"/>
      <c r="J61" s="670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">
      <c r="A75" s="63"/>
      <c r="B75" s="65"/>
      <c r="C75" s="70"/>
      <c r="D75" s="607" t="s">
        <v>402</v>
      </c>
      <c r="E75" s="66"/>
      <c r="F75" s="66"/>
      <c r="G75" s="66"/>
      <c r="H75" s="581"/>
      <c r="I75" s="649">
        <f>+H7</f>
        <v>2021</v>
      </c>
      <c r="J75" s="649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8"/>
      <c r="L80" s="658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6">
        <f>+H7</f>
        <v>2021</v>
      </c>
      <c r="L81" s="666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">
      <c r="A82" s="63"/>
      <c r="B82" s="65"/>
      <c r="C82" s="70"/>
      <c r="D82" s="615" t="s">
        <v>336</v>
      </c>
      <c r="E82" s="66"/>
      <c r="F82" s="66"/>
      <c r="G82" s="66"/>
      <c r="H82" s="66"/>
      <c r="I82" s="651">
        <f>+H7</f>
        <v>2021</v>
      </c>
      <c r="J82" s="651"/>
      <c r="K82" s="616" t="s">
        <v>405</v>
      </c>
      <c r="L82" s="668">
        <f>+H7</f>
        <v>2021</v>
      </c>
      <c r="M82" s="668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">
      <c r="A84" s="63"/>
      <c r="B84" s="65"/>
      <c r="C84" s="70"/>
      <c r="D84" s="617" t="s">
        <v>389</v>
      </c>
      <c r="E84" s="678">
        <f>+H7</f>
        <v>2021</v>
      </c>
      <c r="F84" s="678"/>
      <c r="G84" s="678"/>
      <c r="H84" s="678"/>
      <c r="I84" s="678"/>
      <c r="J84" s="67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">
      <c r="A85" s="63"/>
      <c r="B85" s="65"/>
      <c r="C85" s="70"/>
      <c r="D85" s="619" t="s">
        <v>391</v>
      </c>
      <c r="E85" s="680">
        <f>+H7</f>
        <v>2021</v>
      </c>
      <c r="F85" s="680"/>
      <c r="G85" s="680"/>
      <c r="H85" s="680"/>
      <c r="I85" s="680"/>
      <c r="J85" s="680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">
      <c r="A86" s="63"/>
      <c r="B86" s="65"/>
      <c r="C86" s="70"/>
      <c r="D86" s="621" t="s">
        <v>393</v>
      </c>
      <c r="E86" s="681">
        <f>+H7</f>
        <v>2021</v>
      </c>
      <c r="F86" s="681"/>
      <c r="G86" s="681"/>
      <c r="H86" s="681"/>
      <c r="I86" s="681"/>
      <c r="J86" s="681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8"/>
      <c r="L96" s="658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71">
        <f>+H7-1</f>
        <v>2020</v>
      </c>
      <c r="L97" s="671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">
      <c r="A98" s="63"/>
      <c r="B98" s="65"/>
      <c r="C98" s="70"/>
      <c r="D98" s="615" t="s">
        <v>303</v>
      </c>
      <c r="E98" s="66"/>
      <c r="F98" s="66"/>
      <c r="G98" s="66"/>
      <c r="H98" s="66"/>
      <c r="I98" s="667">
        <f>+H7-1</f>
        <v>2020</v>
      </c>
      <c r="J98" s="667"/>
      <c r="K98" s="616" t="s">
        <v>388</v>
      </c>
      <c r="L98" s="668">
        <f>+H7</f>
        <v>2021</v>
      </c>
      <c r="M98" s="668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">
      <c r="A100" s="63"/>
      <c r="B100" s="65"/>
      <c r="C100" s="70"/>
      <c r="D100" s="623" t="s">
        <v>389</v>
      </c>
      <c r="E100" s="669">
        <f>+H7-1</f>
        <v>2020</v>
      </c>
      <c r="F100" s="669"/>
      <c r="G100" s="669"/>
      <c r="H100" s="669"/>
      <c r="I100" s="669"/>
      <c r="J100" s="669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">
      <c r="A101" s="63"/>
      <c r="B101" s="65"/>
      <c r="C101" s="70"/>
      <c r="D101" s="625" t="s">
        <v>391</v>
      </c>
      <c r="E101" s="679">
        <f>+H7-1</f>
        <v>2020</v>
      </c>
      <c r="F101" s="679"/>
      <c r="G101" s="679"/>
      <c r="H101" s="679"/>
      <c r="I101" s="679"/>
      <c r="J101" s="679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">
      <c r="A102" s="63"/>
      <c r="B102" s="65"/>
      <c r="C102" s="70"/>
      <c r="D102" s="627" t="s">
        <v>393</v>
      </c>
      <c r="E102" s="663">
        <f>+H7-1</f>
        <v>2020</v>
      </c>
      <c r="F102" s="663"/>
      <c r="G102" s="663"/>
      <c r="H102" s="663"/>
      <c r="I102" s="663"/>
      <c r="J102" s="663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">
      <c r="A116" s="63"/>
      <c r="B116" s="65"/>
      <c r="C116" s="70"/>
      <c r="D116" s="607" t="s">
        <v>402</v>
      </c>
      <c r="E116" s="66"/>
      <c r="F116" s="66"/>
      <c r="G116" s="66"/>
      <c r="H116" s="551"/>
      <c r="I116" s="649">
        <f>+H7</f>
        <v>2021</v>
      </c>
      <c r="J116" s="649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8"/>
      <c r="L121" s="658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71">
        <f>+H7-1</f>
        <v>2020</v>
      </c>
      <c r="L122" s="671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">
      <c r="A123" s="63"/>
      <c r="B123" s="65"/>
      <c r="C123" s="70"/>
      <c r="D123" s="615" t="s">
        <v>303</v>
      </c>
      <c r="E123" s="66"/>
      <c r="F123" s="66"/>
      <c r="G123" s="66"/>
      <c r="H123" s="66"/>
      <c r="I123" s="667">
        <f>+H7-1</f>
        <v>2020</v>
      </c>
      <c r="J123" s="667"/>
      <c r="K123" s="616" t="s">
        <v>405</v>
      </c>
      <c r="L123" s="668">
        <f>+H7</f>
        <v>2021</v>
      </c>
      <c r="M123" s="668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">
      <c r="A125" s="63"/>
      <c r="B125" s="65"/>
      <c r="C125" s="70"/>
      <c r="D125" s="623" t="s">
        <v>389</v>
      </c>
      <c r="E125" s="675">
        <f>+H7-1</f>
        <v>2020</v>
      </c>
      <c r="F125" s="675"/>
      <c r="G125" s="675"/>
      <c r="H125" s="675"/>
      <c r="I125" s="675"/>
      <c r="J125" s="675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">
      <c r="A126" s="63"/>
      <c r="B126" s="65"/>
      <c r="C126" s="70"/>
      <c r="D126" s="625" t="s">
        <v>391</v>
      </c>
      <c r="E126" s="673">
        <f>+H7-1</f>
        <v>2020</v>
      </c>
      <c r="F126" s="673"/>
      <c r="G126" s="673"/>
      <c r="H126" s="673"/>
      <c r="I126" s="673"/>
      <c r="J126" s="673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">
      <c r="A127" s="63"/>
      <c r="B127" s="65"/>
      <c r="C127" s="70"/>
      <c r="D127" s="627" t="s">
        <v>393</v>
      </c>
      <c r="E127" s="674">
        <f>+H7-1</f>
        <v>2020</v>
      </c>
      <c r="F127" s="674"/>
      <c r="G127" s="674"/>
      <c r="H127" s="674"/>
      <c r="I127" s="674"/>
      <c r="J127" s="674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77">
        <f>+H7</f>
        <v>2021</v>
      </c>
      <c r="K136" s="677"/>
      <c r="L136" s="677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">
      <c r="A137" s="63"/>
      <c r="B137" s="65"/>
      <c r="C137" s="70"/>
      <c r="D137" s="615" t="s">
        <v>324</v>
      </c>
      <c r="E137" s="66"/>
      <c r="F137" s="66"/>
      <c r="G137" s="66"/>
      <c r="H137" s="651">
        <f>+H7</f>
        <v>2021</v>
      </c>
      <c r="I137" s="651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49">
        <f>+H7</f>
        <v>2021</v>
      </c>
      <c r="J138" s="649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50">
        <f>+H7</f>
        <v>2021</v>
      </c>
      <c r="K144" s="650"/>
      <c r="L144" s="650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">
      <c r="A145" s="63"/>
      <c r="B145" s="65"/>
      <c r="C145" s="70"/>
      <c r="D145" s="615" t="s">
        <v>303</v>
      </c>
      <c r="E145" s="66"/>
      <c r="F145" s="66"/>
      <c r="G145" s="66"/>
      <c r="H145" s="582"/>
      <c r="I145" s="651">
        <f>+H14</f>
        <v>2021</v>
      </c>
      <c r="J145" s="651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72">
        <f>+H7</f>
        <v>2021</v>
      </c>
      <c r="L160" s="672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">
      <c r="A164" s="63"/>
      <c r="B164" s="65"/>
      <c r="C164" s="70"/>
      <c r="D164" s="84"/>
      <c r="E164" s="73"/>
      <c r="F164" s="648" t="s">
        <v>331</v>
      </c>
      <c r="G164" s="648"/>
      <c r="H164" s="648"/>
      <c r="I164" s="648"/>
      <c r="J164" s="648"/>
      <c r="K164" s="648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">
      <c r="A165" s="63"/>
      <c r="B165" s="65"/>
      <c r="C165" s="70"/>
      <c r="D165" s="542"/>
      <c r="E165" s="73"/>
      <c r="F165" s="648" t="s">
        <v>332</v>
      </c>
      <c r="G165" s="648"/>
      <c r="H165" s="648"/>
      <c r="I165" s="648"/>
      <c r="J165" s="648"/>
      <c r="K165" s="648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">
      <c r="A167" s="63"/>
      <c r="B167" s="68" t="s">
        <v>12</v>
      </c>
      <c r="C167" s="72" t="s">
        <v>18</v>
      </c>
      <c r="D167" s="66"/>
      <c r="E167" s="66"/>
      <c r="F167" s="656">
        <f>+'Cash-Flow-2021-Leva'!P5</f>
        <v>2021</v>
      </c>
      <c r="G167" s="656"/>
      <c r="H167" s="656"/>
      <c r="I167" s="65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">
      <c r="A168" s="63"/>
      <c r="B168" s="65"/>
      <c r="C168" s="70">
        <f>1+C134</f>
        <v>18</v>
      </c>
      <c r="D168" s="66" t="s">
        <v>19</v>
      </c>
      <c r="E168" s="66"/>
      <c r="F168" s="66"/>
      <c r="G168" s="657">
        <f>+'Cash-Flow-2021-Leva'!P5</f>
        <v>2021</v>
      </c>
      <c r="H168" s="657"/>
      <c r="I168" s="657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">
      <c r="A169" s="63"/>
      <c r="B169" s="65"/>
      <c r="C169" s="70"/>
      <c r="D169" s="66" t="s">
        <v>21</v>
      </c>
      <c r="E169" s="66"/>
      <c r="F169" s="652">
        <f>+'Cash-Flow-2021-Leva'!P5</f>
        <v>2021</v>
      </c>
      <c r="G169" s="652"/>
      <c r="H169" s="652"/>
      <c r="I169" s="652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">
      <c r="A185" s="63"/>
      <c r="B185" s="65"/>
      <c r="C185" s="70"/>
      <c r="D185" s="91" t="s">
        <v>32</v>
      </c>
      <c r="E185" s="652">
        <f>+'Cash-Flow-2021-Leva'!P5</f>
        <v>2021</v>
      </c>
      <c r="F185" s="652"/>
      <c r="G185" s="652"/>
      <c r="H185" s="652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6">
        <f>+'Cash-Flow-2021-Leva'!P5</f>
        <v>2021</v>
      </c>
      <c r="L186" s="676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">
      <c r="A189" s="63"/>
      <c r="B189" s="65"/>
      <c r="C189" s="70"/>
      <c r="D189" s="662">
        <f>H7</f>
        <v>2021</v>
      </c>
      <c r="E189" s="662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">
      <c r="A191" s="63"/>
      <c r="B191" s="65"/>
      <c r="C191" s="70"/>
      <c r="D191" s="84"/>
      <c r="E191" s="73"/>
      <c r="F191" s="648" t="s">
        <v>331</v>
      </c>
      <c r="G191" s="648"/>
      <c r="H191" s="648"/>
      <c r="I191" s="648"/>
      <c r="J191" s="648"/>
      <c r="K191" s="648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">
      <c r="A192" s="63"/>
      <c r="B192" s="65"/>
      <c r="C192" s="70"/>
      <c r="D192" s="542"/>
      <c r="E192" s="73"/>
      <c r="F192" s="647">
        <f>+L2</f>
        <v>2021</v>
      </c>
      <c r="G192" s="647"/>
      <c r="H192" s="647"/>
      <c r="I192" s="647"/>
      <c r="J192" s="647"/>
      <c r="K192" s="647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54">
        <f>+'Cash-Flow-2021-Leva'!P5</f>
        <v>2021</v>
      </c>
      <c r="I194" s="654"/>
      <c r="J194" s="65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5.7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">
      <c r="O267" s="605"/>
      <c r="P267" s="605"/>
      <c r="Q267" s="605"/>
      <c r="R267" s="605"/>
      <c r="S267" s="605"/>
      <c r="T267" s="605"/>
      <c r="U267" s="605"/>
    </row>
    <row r="268" spans="15:21" ht="15">
      <c r="O268" s="605"/>
      <c r="P268" s="605"/>
      <c r="Q268" s="605"/>
      <c r="R268" s="605"/>
      <c r="S268" s="605"/>
      <c r="T268" s="605"/>
      <c r="U268" s="605"/>
    </row>
    <row r="269" spans="15:21" ht="15">
      <c r="O269" s="605"/>
      <c r="P269" s="605"/>
      <c r="Q269" s="605"/>
      <c r="R269" s="605"/>
      <c r="S269" s="605"/>
      <c r="T269" s="605"/>
      <c r="U269" s="605"/>
    </row>
    <row r="270" spans="15:21" ht="15">
      <c r="O270" s="605"/>
      <c r="P270" s="605"/>
      <c r="Q270" s="605"/>
      <c r="R270" s="605"/>
      <c r="S270" s="605"/>
      <c r="T270" s="605"/>
      <c r="U270" s="605"/>
    </row>
    <row r="271" spans="15:21" ht="15">
      <c r="O271" s="605"/>
      <c r="P271" s="605"/>
      <c r="Q271" s="605"/>
      <c r="R271" s="605"/>
      <c r="S271" s="605"/>
      <c r="T271" s="605"/>
      <c r="U271" s="605"/>
    </row>
    <row r="272" spans="15:21" ht="15">
      <c r="O272" s="605"/>
      <c r="P272" s="605"/>
      <c r="Q272" s="605"/>
      <c r="R272" s="605"/>
      <c r="S272" s="605"/>
      <c r="T272" s="605"/>
      <c r="U272" s="605"/>
    </row>
    <row r="273" spans="15:21" ht="15">
      <c r="O273" s="605"/>
      <c r="P273" s="605"/>
      <c r="Q273" s="605"/>
      <c r="R273" s="605"/>
      <c r="S273" s="605"/>
      <c r="T273" s="605"/>
      <c r="U273" s="605"/>
    </row>
    <row r="274" spans="15:21" ht="15">
      <c r="O274" s="605"/>
      <c r="P274" s="605"/>
      <c r="Q274" s="605"/>
      <c r="R274" s="605"/>
      <c r="S274" s="605"/>
      <c r="T274" s="605"/>
      <c r="U274" s="605"/>
    </row>
    <row r="275" spans="15:21" ht="15">
      <c r="O275" s="605"/>
      <c r="P275" s="605"/>
      <c r="Q275" s="605"/>
      <c r="R275" s="605"/>
      <c r="S275" s="605"/>
      <c r="T275" s="605"/>
      <c r="U275" s="605"/>
    </row>
    <row r="276" spans="15:21" ht="15">
      <c r="O276" s="605"/>
      <c r="P276" s="605"/>
      <c r="Q276" s="605"/>
      <c r="R276" s="605"/>
      <c r="S276" s="605"/>
      <c r="T276" s="605"/>
      <c r="U276" s="605"/>
    </row>
    <row r="277" spans="15:21" ht="15">
      <c r="O277" s="605"/>
      <c r="P277" s="605"/>
      <c r="Q277" s="605"/>
      <c r="R277" s="605"/>
      <c r="S277" s="605"/>
      <c r="T277" s="605"/>
      <c r="U277" s="605"/>
    </row>
    <row r="278" spans="15:21" ht="1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view="pageBreakPreview" zoomScale="60" zoomScaleNormal="75" zoomScalePageLayoutView="0" workbookViewId="0" topLeftCell="A1">
      <pane xSplit="5" ySplit="12" topLeftCell="F14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62" sqref="L16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70" t="s">
        <v>455</v>
      </c>
      <c r="C1" s="771"/>
      <c r="D1" s="771"/>
      <c r="E1" s="771"/>
      <c r="F1" s="772"/>
      <c r="G1" s="436" t="s">
        <v>244</v>
      </c>
      <c r="H1" s="429"/>
      <c r="I1" s="758">
        <v>129009094</v>
      </c>
      <c r="J1" s="759"/>
      <c r="K1" s="430"/>
      <c r="L1" s="438" t="s">
        <v>245</v>
      </c>
      <c r="M1" s="434">
        <v>1282</v>
      </c>
      <c r="N1" s="430"/>
      <c r="O1" s="438" t="s">
        <v>239</v>
      </c>
      <c r="P1" s="455">
        <v>62081</v>
      </c>
      <c r="Q1" s="431"/>
      <c r="R1" s="347" t="s">
        <v>277</v>
      </c>
      <c r="S1" s="690"/>
      <c r="T1" s="691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50" t="s">
        <v>240</v>
      </c>
      <c r="C2" s="751"/>
      <c r="D2" s="751"/>
      <c r="E2" s="751"/>
      <c r="F2" s="752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74" t="s">
        <v>250</v>
      </c>
      <c r="C3" s="775"/>
      <c r="D3" s="775"/>
      <c r="E3" s="775"/>
      <c r="F3" s="776"/>
      <c r="G3" s="437" t="s">
        <v>238</v>
      </c>
      <c r="H3" s="763"/>
      <c r="I3" s="764"/>
      <c r="J3" s="764"/>
      <c r="K3" s="765"/>
      <c r="L3" s="28" t="s">
        <v>246</v>
      </c>
      <c r="M3" s="760"/>
      <c r="N3" s="761"/>
      <c r="O3" s="761"/>
      <c r="P3" s="762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779">
        <f>+IF(+O174&gt;0,"НЕРАВНЕНИЕ: Касов отчет - Баланс!",0)</f>
        <v>0</v>
      </c>
      <c r="C5" s="779"/>
      <c r="D5" s="754" t="s">
        <v>243</v>
      </c>
      <c r="E5" s="754"/>
      <c r="F5" s="754"/>
      <c r="G5" s="754"/>
      <c r="H5" s="754"/>
      <c r="I5" s="754"/>
      <c r="J5" s="754"/>
      <c r="K5" s="754"/>
      <c r="L5" s="754"/>
      <c r="M5" s="20"/>
      <c r="N5" s="20"/>
      <c r="O5" s="24" t="s">
        <v>17</v>
      </c>
      <c r="P5" s="453">
        <v>2021</v>
      </c>
      <c r="Q5" s="20"/>
      <c r="R5" s="766" t="s">
        <v>180</v>
      </c>
      <c r="S5" s="766"/>
      <c r="T5" s="766"/>
      <c r="U5" s="15"/>
    </row>
    <row r="6" spans="1:28" s="3" customFormat="1" ht="17.25" customHeight="1">
      <c r="A6" s="15"/>
      <c r="B6" s="780">
        <f>+IF(B5=0,0,P5)</f>
        <v>0</v>
      </c>
      <c r="C6" s="780"/>
      <c r="D6" s="754" t="s">
        <v>242</v>
      </c>
      <c r="E6" s="754"/>
      <c r="F6" s="754"/>
      <c r="G6" s="754"/>
      <c r="H6" s="754"/>
      <c r="I6" s="754"/>
      <c r="J6" s="754"/>
      <c r="K6" s="754"/>
      <c r="L6" s="754"/>
      <c r="M6" s="21"/>
      <c r="N6" s="16"/>
      <c r="O6" s="15"/>
      <c r="P6" s="15"/>
      <c r="Q6" s="13"/>
      <c r="R6" s="753">
        <f>+P4</f>
        <v>0</v>
      </c>
      <c r="S6" s="753"/>
      <c r="T6" s="75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73" t="str">
        <f>+B1</f>
        <v>НВУ "ВАСИЛ ЛЕВСКИ"  ГР. ВЕЛИКО ТЪРНОВО</v>
      </c>
      <c r="E8" s="773"/>
      <c r="F8" s="773"/>
      <c r="G8" s="773"/>
      <c r="H8" s="773"/>
      <c r="I8" s="773"/>
      <c r="J8" s="773"/>
      <c r="K8" s="773"/>
      <c r="L8" s="773"/>
      <c r="M8" s="435" t="s">
        <v>247</v>
      </c>
      <c r="N8" s="16"/>
      <c r="O8" s="595" t="s">
        <v>355</v>
      </c>
      <c r="P8" s="293" t="s">
        <v>46</v>
      </c>
      <c r="Q8" s="13"/>
      <c r="R8" s="767">
        <f>+P5</f>
        <v>2021</v>
      </c>
      <c r="S8" s="768"/>
      <c r="T8" s="76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44" t="s">
        <v>0</v>
      </c>
      <c r="S10" s="745"/>
      <c r="T10" s="74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31.12.2021 г.</v>
      </c>
      <c r="G11" s="399">
        <f>+P5-1</f>
        <v>2020</v>
      </c>
      <c r="H11" s="15"/>
      <c r="I11" s="592" t="str">
        <f>+O8</f>
        <v>31.12.2021 г.</v>
      </c>
      <c r="J11" s="400">
        <f>+P5-1</f>
        <v>2020</v>
      </c>
      <c r="K11" s="16"/>
      <c r="L11" s="593" t="str">
        <f>+O8</f>
        <v>31.12.2021 г.</v>
      </c>
      <c r="M11" s="401">
        <f>+P5-1</f>
        <v>2020</v>
      </c>
      <c r="N11" s="16"/>
      <c r="O11" s="594" t="str">
        <f>+O8</f>
        <v>31.12.2021 г.</v>
      </c>
      <c r="P11" s="402">
        <f>+P5-1</f>
        <v>2020</v>
      </c>
      <c r="Q11" s="355"/>
      <c r="R11" s="747" t="s">
        <v>181</v>
      </c>
      <c r="S11" s="748"/>
      <c r="T11" s="74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/>
      <c r="G15" s="232"/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0</v>
      </c>
      <c r="P15" s="381">
        <f t="shared" si="0"/>
        <v>0</v>
      </c>
      <c r="Q15" s="31"/>
      <c r="R15" s="701" t="s">
        <v>149</v>
      </c>
      <c r="S15" s="702"/>
      <c r="T15" s="703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/>
      <c r="G16" s="236"/>
      <c r="H16" s="15"/>
      <c r="I16" s="237"/>
      <c r="J16" s="236"/>
      <c r="K16" s="230"/>
      <c r="L16" s="237"/>
      <c r="M16" s="236"/>
      <c r="N16" s="230"/>
      <c r="O16" s="364">
        <f t="shared" si="0"/>
        <v>0</v>
      </c>
      <c r="P16" s="387">
        <f t="shared" si="0"/>
        <v>0</v>
      </c>
      <c r="Q16" s="31"/>
      <c r="R16" s="755" t="s">
        <v>284</v>
      </c>
      <c r="S16" s="756"/>
      <c r="T16" s="757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37" t="s">
        <v>279</v>
      </c>
      <c r="S17" s="738"/>
      <c r="T17" s="73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127858</v>
      </c>
      <c r="G18" s="232">
        <v>78755</v>
      </c>
      <c r="H18" s="15"/>
      <c r="I18" s="233"/>
      <c r="J18" s="232"/>
      <c r="K18" s="230"/>
      <c r="L18" s="233"/>
      <c r="M18" s="232"/>
      <c r="N18" s="230"/>
      <c r="O18" s="368">
        <f t="shared" si="0"/>
        <v>127858</v>
      </c>
      <c r="P18" s="381">
        <f t="shared" si="0"/>
        <v>78755</v>
      </c>
      <c r="Q18" s="31"/>
      <c r="R18" s="701" t="s">
        <v>150</v>
      </c>
      <c r="S18" s="702"/>
      <c r="T18" s="703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>
        <v>879978</v>
      </c>
      <c r="G19" s="234">
        <v>700417</v>
      </c>
      <c r="H19" s="15"/>
      <c r="I19" s="235"/>
      <c r="J19" s="234"/>
      <c r="K19" s="230"/>
      <c r="L19" s="235"/>
      <c r="M19" s="234"/>
      <c r="N19" s="230"/>
      <c r="O19" s="363">
        <f t="shared" si="0"/>
        <v>879978</v>
      </c>
      <c r="P19" s="415">
        <f t="shared" si="0"/>
        <v>700417</v>
      </c>
      <c r="Q19" s="31"/>
      <c r="R19" s="687" t="s">
        <v>151</v>
      </c>
      <c r="S19" s="688"/>
      <c r="T19" s="689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101862</v>
      </c>
      <c r="G20" s="234">
        <v>102978</v>
      </c>
      <c r="H20" s="15"/>
      <c r="I20" s="235"/>
      <c r="J20" s="234"/>
      <c r="K20" s="230"/>
      <c r="L20" s="235"/>
      <c r="M20" s="234"/>
      <c r="N20" s="230"/>
      <c r="O20" s="363">
        <f t="shared" si="0"/>
        <v>101862</v>
      </c>
      <c r="P20" s="415">
        <f t="shared" si="0"/>
        <v>102978</v>
      </c>
      <c r="Q20" s="31"/>
      <c r="R20" s="687" t="s">
        <v>152</v>
      </c>
      <c r="S20" s="688"/>
      <c r="T20" s="689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/>
      <c r="G21" s="234"/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687" t="s">
        <v>153</v>
      </c>
      <c r="S21" s="688"/>
      <c r="T21" s="689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/>
      <c r="G22" s="234"/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0</v>
      </c>
      <c r="P22" s="415">
        <f t="shared" si="0"/>
        <v>0</v>
      </c>
      <c r="Q22" s="31"/>
      <c r="R22" s="687" t="s">
        <v>154</v>
      </c>
      <c r="S22" s="688"/>
      <c r="T22" s="689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687" t="s">
        <v>155</v>
      </c>
      <c r="S23" s="688"/>
      <c r="T23" s="689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29687</v>
      </c>
      <c r="G24" s="236">
        <v>57603</v>
      </c>
      <c r="H24" s="15"/>
      <c r="I24" s="237">
        <v>-827</v>
      </c>
      <c r="J24" s="236">
        <v>-227</v>
      </c>
      <c r="K24" s="230"/>
      <c r="L24" s="237"/>
      <c r="M24" s="236"/>
      <c r="N24" s="230"/>
      <c r="O24" s="364">
        <f t="shared" si="0"/>
        <v>28860</v>
      </c>
      <c r="P24" s="387">
        <f t="shared" si="0"/>
        <v>57376</v>
      </c>
      <c r="Q24" s="31"/>
      <c r="R24" s="722" t="s">
        <v>280</v>
      </c>
      <c r="S24" s="723"/>
      <c r="T24" s="724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1139385</v>
      </c>
      <c r="G25" s="238">
        <f>+ROUND(+SUM(G15,G16,G18,G19,G20,G21,G22,G23,G24),0)</f>
        <v>939753</v>
      </c>
      <c r="H25" s="15"/>
      <c r="I25" s="239">
        <f>+ROUND(+SUM(I15,I16,I18,I19,I20,I21,I22,I23,I24),0)</f>
        <v>-827</v>
      </c>
      <c r="J25" s="238">
        <f>+ROUND(+SUM(J15,J16,J18,J19,J20,J21,J22,J23,J24),0)</f>
        <v>-227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1138558</v>
      </c>
      <c r="P25" s="366">
        <f>+ROUND(+SUM(P15,P16,P18,P19,P20,P21,P22,P23,P24),0)</f>
        <v>939526</v>
      </c>
      <c r="Q25" s="31"/>
      <c r="R25" s="695" t="s">
        <v>182</v>
      </c>
      <c r="S25" s="696"/>
      <c r="T25" s="69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01" t="s">
        <v>156</v>
      </c>
      <c r="S27" s="702"/>
      <c r="T27" s="70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>
        <v>25064</v>
      </c>
      <c r="G28" s="234"/>
      <c r="H28" s="15"/>
      <c r="I28" s="235"/>
      <c r="J28" s="234"/>
      <c r="K28" s="230"/>
      <c r="L28" s="235"/>
      <c r="M28" s="234"/>
      <c r="N28" s="230"/>
      <c r="O28" s="363">
        <f t="shared" si="1"/>
        <v>25064</v>
      </c>
      <c r="P28" s="415">
        <f t="shared" si="1"/>
        <v>0</v>
      </c>
      <c r="Q28" s="31"/>
      <c r="R28" s="687" t="s">
        <v>157</v>
      </c>
      <c r="S28" s="688"/>
      <c r="T28" s="68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22" t="s">
        <v>158</v>
      </c>
      <c r="S29" s="723"/>
      <c r="T29" s="72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25064</v>
      </c>
      <c r="G30" s="238">
        <f>+ROUND(+SUM(G27:G29),0)</f>
        <v>0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25064</v>
      </c>
      <c r="P30" s="366">
        <f>+ROUND(+SUM(P27:P29),0)</f>
        <v>0</v>
      </c>
      <c r="Q30" s="31"/>
      <c r="R30" s="695" t="s">
        <v>183</v>
      </c>
      <c r="S30" s="696"/>
      <c r="T30" s="69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>
        <v>-87214</v>
      </c>
      <c r="G37" s="250">
        <v>-81531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-87214</v>
      </c>
      <c r="P37" s="366">
        <f t="shared" si="2"/>
        <v>-81531</v>
      </c>
      <c r="Q37" s="31"/>
      <c r="R37" s="695" t="s">
        <v>184</v>
      </c>
      <c r="S37" s="696"/>
      <c r="T37" s="69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>
        <v>-78560</v>
      </c>
      <c r="G38" s="252">
        <v>-71049</v>
      </c>
      <c r="H38" s="15"/>
      <c r="I38" s="253"/>
      <c r="J38" s="252"/>
      <c r="K38" s="230"/>
      <c r="L38" s="253"/>
      <c r="M38" s="252"/>
      <c r="N38" s="230"/>
      <c r="O38" s="378">
        <f t="shared" si="2"/>
        <v>-78560</v>
      </c>
      <c r="P38" s="416">
        <f t="shared" si="2"/>
        <v>-71049</v>
      </c>
      <c r="Q38" s="31"/>
      <c r="R38" s="728" t="s">
        <v>159</v>
      </c>
      <c r="S38" s="729"/>
      <c r="T38" s="73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-8654</v>
      </c>
      <c r="G39" s="254">
        <v>-10482</v>
      </c>
      <c r="H39" s="15"/>
      <c r="I39" s="255"/>
      <c r="J39" s="254"/>
      <c r="K39" s="230"/>
      <c r="L39" s="255"/>
      <c r="M39" s="254"/>
      <c r="N39" s="230"/>
      <c r="O39" s="379">
        <f t="shared" si="2"/>
        <v>-8654</v>
      </c>
      <c r="P39" s="417">
        <f t="shared" si="2"/>
        <v>-10482</v>
      </c>
      <c r="Q39" s="31"/>
      <c r="R39" s="731" t="s">
        <v>160</v>
      </c>
      <c r="S39" s="732"/>
      <c r="T39" s="73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34" t="s">
        <v>161</v>
      </c>
      <c r="S40" s="735"/>
      <c r="T40" s="73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>
        <v>964</v>
      </c>
      <c r="G42" s="250"/>
      <c r="H42" s="15"/>
      <c r="I42" s="251"/>
      <c r="J42" s="250"/>
      <c r="K42" s="230"/>
      <c r="L42" s="251"/>
      <c r="M42" s="250"/>
      <c r="N42" s="230"/>
      <c r="O42" s="365">
        <f>+ROUND(+F42+I42+L42,0)</f>
        <v>964</v>
      </c>
      <c r="P42" s="366">
        <f>+ROUND(+G42+J42+M42,0)</f>
        <v>0</v>
      </c>
      <c r="Q42" s="31"/>
      <c r="R42" s="695" t="s">
        <v>185</v>
      </c>
      <c r="S42" s="696"/>
      <c r="T42" s="69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>
        <v>180336</v>
      </c>
      <c r="J44" s="232"/>
      <c r="K44" s="230"/>
      <c r="L44" s="233"/>
      <c r="M44" s="232"/>
      <c r="N44" s="230"/>
      <c r="O44" s="368">
        <f aca="true" t="shared" si="3" ref="O44:P47">+ROUND(+F44+I44+L44,0)</f>
        <v>180336</v>
      </c>
      <c r="P44" s="381">
        <f t="shared" si="3"/>
        <v>0</v>
      </c>
      <c r="Q44" s="31"/>
      <c r="R44" s="701" t="s">
        <v>162</v>
      </c>
      <c r="S44" s="702"/>
      <c r="T44" s="70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687" t="s">
        <v>163</v>
      </c>
      <c r="S45" s="688"/>
      <c r="T45" s="68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687" t="s">
        <v>164</v>
      </c>
      <c r="S46" s="688"/>
      <c r="T46" s="68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>
        <v>4100</v>
      </c>
      <c r="G47" s="236">
        <v>1000</v>
      </c>
      <c r="H47" s="15"/>
      <c r="I47" s="237"/>
      <c r="J47" s="236"/>
      <c r="K47" s="230"/>
      <c r="L47" s="237"/>
      <c r="M47" s="236"/>
      <c r="N47" s="230"/>
      <c r="O47" s="364">
        <f t="shared" si="3"/>
        <v>4100</v>
      </c>
      <c r="P47" s="387">
        <f t="shared" si="3"/>
        <v>1000</v>
      </c>
      <c r="Q47" s="31"/>
      <c r="R47" s="722" t="s">
        <v>165</v>
      </c>
      <c r="S47" s="723"/>
      <c r="T47" s="72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4100</v>
      </c>
      <c r="G48" s="238">
        <f>+ROUND(+SUM(G44:G47),0)</f>
        <v>1000</v>
      </c>
      <c r="H48" s="15"/>
      <c r="I48" s="239">
        <f>+ROUND(+SUM(I44:I47),0)</f>
        <v>180336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184436</v>
      </c>
      <c r="P48" s="366">
        <f>+ROUND(+SUM(P44:P47),0)</f>
        <v>1000</v>
      </c>
      <c r="Q48" s="31"/>
      <c r="R48" s="695" t="s">
        <v>186</v>
      </c>
      <c r="S48" s="696"/>
      <c r="T48" s="69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1082299</v>
      </c>
      <c r="G50" s="260">
        <f>+ROUND(G25+G30+G37+G42+G48,0)</f>
        <v>859222</v>
      </c>
      <c r="H50" s="15"/>
      <c r="I50" s="261">
        <f>+ROUND(I25+I30+I37+I42+I48,0)</f>
        <v>179509</v>
      </c>
      <c r="J50" s="260">
        <f>+ROUND(J25+J30+J37+J42+J48,0)</f>
        <v>-227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1261808</v>
      </c>
      <c r="P50" s="383">
        <f>+ROUND(P25+P30+P37+P42+P48,0)</f>
        <v>858995</v>
      </c>
      <c r="Q50" s="109"/>
      <c r="R50" s="725" t="s">
        <v>187</v>
      </c>
      <c r="S50" s="726"/>
      <c r="T50" s="72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8611985</v>
      </c>
      <c r="G53" s="262">
        <v>4799388</v>
      </c>
      <c r="H53" s="15"/>
      <c r="I53" s="263">
        <v>28636</v>
      </c>
      <c r="J53" s="262">
        <v>12751</v>
      </c>
      <c r="K53" s="230"/>
      <c r="L53" s="263"/>
      <c r="M53" s="262"/>
      <c r="N53" s="230"/>
      <c r="O53" s="369">
        <f aca="true" t="shared" si="4" ref="O53:P57">+ROUND(+F53+I53+L53,0)</f>
        <v>8640621</v>
      </c>
      <c r="P53" s="362">
        <f t="shared" si="4"/>
        <v>4812139</v>
      </c>
      <c r="Q53" s="31"/>
      <c r="R53" s="701" t="s">
        <v>188</v>
      </c>
      <c r="S53" s="702"/>
      <c r="T53" s="70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31291</v>
      </c>
      <c r="G54" s="236">
        <v>29480</v>
      </c>
      <c r="H54" s="15"/>
      <c r="I54" s="237"/>
      <c r="J54" s="236"/>
      <c r="K54" s="230"/>
      <c r="L54" s="237"/>
      <c r="M54" s="236"/>
      <c r="N54" s="230"/>
      <c r="O54" s="364">
        <f t="shared" si="4"/>
        <v>31291</v>
      </c>
      <c r="P54" s="387">
        <f t="shared" si="4"/>
        <v>29480</v>
      </c>
      <c r="Q54" s="31"/>
      <c r="R54" s="687" t="s">
        <v>166</v>
      </c>
      <c r="S54" s="688"/>
      <c r="T54" s="68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2602</v>
      </c>
      <c r="G55" s="236">
        <v>1452</v>
      </c>
      <c r="H55" s="15"/>
      <c r="I55" s="237"/>
      <c r="J55" s="236"/>
      <c r="K55" s="230"/>
      <c r="L55" s="237"/>
      <c r="M55" s="236"/>
      <c r="N55" s="230"/>
      <c r="O55" s="364">
        <f t="shared" si="4"/>
        <v>2602</v>
      </c>
      <c r="P55" s="387">
        <f t="shared" si="4"/>
        <v>1452</v>
      </c>
      <c r="Q55" s="31"/>
      <c r="R55" s="687" t="s">
        <v>167</v>
      </c>
      <c r="S55" s="688"/>
      <c r="T55" s="68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13964029</v>
      </c>
      <c r="G56" s="236">
        <v>11858797</v>
      </c>
      <c r="H56" s="15"/>
      <c r="I56" s="237">
        <v>71142</v>
      </c>
      <c r="J56" s="236">
        <v>41633</v>
      </c>
      <c r="K56" s="230"/>
      <c r="L56" s="237"/>
      <c r="M56" s="236"/>
      <c r="N56" s="230"/>
      <c r="O56" s="364">
        <f t="shared" si="4"/>
        <v>14035171</v>
      </c>
      <c r="P56" s="387">
        <f t="shared" si="4"/>
        <v>11900430</v>
      </c>
      <c r="Q56" s="31"/>
      <c r="R56" s="687" t="s">
        <v>168</v>
      </c>
      <c r="S56" s="688"/>
      <c r="T56" s="68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6065163</v>
      </c>
      <c r="G57" s="236">
        <v>5339018</v>
      </c>
      <c r="H57" s="15"/>
      <c r="I57" s="237">
        <v>5719</v>
      </c>
      <c r="J57" s="236">
        <v>3954</v>
      </c>
      <c r="K57" s="230"/>
      <c r="L57" s="237"/>
      <c r="M57" s="236"/>
      <c r="N57" s="230"/>
      <c r="O57" s="364">
        <f t="shared" si="4"/>
        <v>6070882</v>
      </c>
      <c r="P57" s="387">
        <f t="shared" si="4"/>
        <v>5342972</v>
      </c>
      <c r="Q57" s="31"/>
      <c r="R57" s="722" t="s">
        <v>169</v>
      </c>
      <c r="S57" s="723"/>
      <c r="T57" s="72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28675070</v>
      </c>
      <c r="G58" s="264">
        <f>+ROUND(+SUM(G53:G57),0)</f>
        <v>22028135</v>
      </c>
      <c r="H58" s="15"/>
      <c r="I58" s="265">
        <f>+ROUND(+SUM(I53:I57),0)</f>
        <v>105497</v>
      </c>
      <c r="J58" s="264">
        <f>+ROUND(+SUM(J53:J57),0)</f>
        <v>58338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28780567</v>
      </c>
      <c r="P58" s="385">
        <f>+ROUND(+SUM(P53:P57),0)</f>
        <v>22086473</v>
      </c>
      <c r="Q58" s="31"/>
      <c r="R58" s="695" t="s">
        <v>189</v>
      </c>
      <c r="S58" s="696"/>
      <c r="T58" s="69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01" t="s">
        <v>170</v>
      </c>
      <c r="S60" s="702"/>
      <c r="T60" s="70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3907069</v>
      </c>
      <c r="G61" s="236">
        <v>1802053</v>
      </c>
      <c r="H61" s="15"/>
      <c r="I61" s="237"/>
      <c r="J61" s="236">
        <v>130309</v>
      </c>
      <c r="K61" s="230"/>
      <c r="L61" s="237"/>
      <c r="M61" s="236"/>
      <c r="N61" s="230"/>
      <c r="O61" s="364">
        <f t="shared" si="5"/>
        <v>3907069</v>
      </c>
      <c r="P61" s="387">
        <f t="shared" si="5"/>
        <v>1932362</v>
      </c>
      <c r="Q61" s="31"/>
      <c r="R61" s="687" t="s">
        <v>171</v>
      </c>
      <c r="S61" s="688"/>
      <c r="T61" s="68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>
        <v>29808</v>
      </c>
      <c r="G62" s="236">
        <v>702</v>
      </c>
      <c r="H62" s="15"/>
      <c r="I62" s="237"/>
      <c r="J62" s="236">
        <v>14532</v>
      </c>
      <c r="K62" s="230"/>
      <c r="L62" s="237"/>
      <c r="M62" s="236"/>
      <c r="N62" s="230"/>
      <c r="O62" s="364">
        <f t="shared" si="5"/>
        <v>29808</v>
      </c>
      <c r="P62" s="387">
        <f t="shared" si="5"/>
        <v>15234</v>
      </c>
      <c r="Q62" s="31"/>
      <c r="R62" s="687" t="s">
        <v>172</v>
      </c>
      <c r="S62" s="688"/>
      <c r="T62" s="68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22" t="s">
        <v>190</v>
      </c>
      <c r="S63" s="723"/>
      <c r="T63" s="72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3936877</v>
      </c>
      <c r="G65" s="264">
        <f>+ROUND(+SUM(G60:G63),0)</f>
        <v>1802755</v>
      </c>
      <c r="H65" s="15"/>
      <c r="I65" s="265">
        <f>+ROUND(+SUM(I60:I63),0)</f>
        <v>0</v>
      </c>
      <c r="J65" s="264">
        <f>+ROUND(+SUM(J60:J63),0)</f>
        <v>144841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3936877</v>
      </c>
      <c r="P65" s="385">
        <f>+ROUND(+SUM(P60:P63),0)</f>
        <v>1947596</v>
      </c>
      <c r="Q65" s="31"/>
      <c r="R65" s="695" t="s">
        <v>192</v>
      </c>
      <c r="S65" s="696"/>
      <c r="T65" s="69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01" t="s">
        <v>173</v>
      </c>
      <c r="S67" s="702"/>
      <c r="T67" s="70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687" t="s">
        <v>174</v>
      </c>
      <c r="S68" s="688"/>
      <c r="T68" s="68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695" t="s">
        <v>193</v>
      </c>
      <c r="S69" s="696"/>
      <c r="T69" s="69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1315700</v>
      </c>
      <c r="G71" s="262">
        <v>1068176</v>
      </c>
      <c r="H71" s="15"/>
      <c r="I71" s="263">
        <v>345208</v>
      </c>
      <c r="J71" s="262">
        <v>42154</v>
      </c>
      <c r="K71" s="230"/>
      <c r="L71" s="263"/>
      <c r="M71" s="262"/>
      <c r="N71" s="230"/>
      <c r="O71" s="369">
        <f>+ROUND(+F71+I71+L71,0)</f>
        <v>1660908</v>
      </c>
      <c r="P71" s="362">
        <f>+ROUND(+G71+J71+M71,0)</f>
        <v>1110330</v>
      </c>
      <c r="Q71" s="31"/>
      <c r="R71" s="701" t="s">
        <v>175</v>
      </c>
      <c r="S71" s="702"/>
      <c r="T71" s="70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687" t="s">
        <v>176</v>
      </c>
      <c r="S72" s="688"/>
      <c r="T72" s="68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1315700</v>
      </c>
      <c r="G73" s="264">
        <f>+ROUND(+SUM(G71:G72),0)</f>
        <v>1068176</v>
      </c>
      <c r="H73" s="15"/>
      <c r="I73" s="265">
        <f>+ROUND(+SUM(I71:I72),0)</f>
        <v>345208</v>
      </c>
      <c r="J73" s="264">
        <f>+ROUND(+SUM(J71:J72),0)</f>
        <v>42154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1660908</v>
      </c>
      <c r="P73" s="385">
        <f>+ROUND(+SUM(P71:P72),0)</f>
        <v>1110330</v>
      </c>
      <c r="Q73" s="31"/>
      <c r="R73" s="695" t="s">
        <v>194</v>
      </c>
      <c r="S73" s="696"/>
      <c r="T73" s="69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/>
      <c r="G75" s="262"/>
      <c r="H75" s="15"/>
      <c r="I75" s="263"/>
      <c r="J75" s="262"/>
      <c r="K75" s="230"/>
      <c r="L75" s="263"/>
      <c r="M75" s="262"/>
      <c r="N75" s="230"/>
      <c r="O75" s="369">
        <f>+ROUND(+F75+I75+L75,0)</f>
        <v>0</v>
      </c>
      <c r="P75" s="362">
        <f>+ROUND(+G75+J75+M75,0)</f>
        <v>0</v>
      </c>
      <c r="Q75" s="31"/>
      <c r="R75" s="701" t="s">
        <v>177</v>
      </c>
      <c r="S75" s="702"/>
      <c r="T75" s="70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687" t="s">
        <v>195</v>
      </c>
      <c r="S76" s="688"/>
      <c r="T76" s="68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0</v>
      </c>
      <c r="G77" s="264">
        <f>+ROUND(+SUM(G75:G76),0)</f>
        <v>0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0</v>
      </c>
      <c r="P77" s="385">
        <f>+ROUND(+SUM(P75:P76),0)</f>
        <v>0</v>
      </c>
      <c r="Q77" s="31"/>
      <c r="R77" s="695" t="s">
        <v>196</v>
      </c>
      <c r="S77" s="696"/>
      <c r="T77" s="69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33927647</v>
      </c>
      <c r="G79" s="275">
        <f>+ROUND(G58+G65+G69+G73+G77,0)</f>
        <v>24899066</v>
      </c>
      <c r="H79" s="15"/>
      <c r="I79" s="272">
        <f>+ROUND(I58+I65+I69+I73+I77,0)</f>
        <v>450705</v>
      </c>
      <c r="J79" s="275">
        <f>+ROUND(J58+J65+J69+J73+J77,0)</f>
        <v>245333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34378352</v>
      </c>
      <c r="P79" s="395">
        <f>+ROUND(P58+P65+P69+P73+P77,0)</f>
        <v>25144399</v>
      </c>
      <c r="Q79" s="31"/>
      <c r="R79" s="698" t="s">
        <v>197</v>
      </c>
      <c r="S79" s="699"/>
      <c r="T79" s="70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24790127</v>
      </c>
      <c r="G81" s="232">
        <v>20771319</v>
      </c>
      <c r="H81" s="15"/>
      <c r="I81" s="233">
        <v>673467</v>
      </c>
      <c r="J81" s="232">
        <v>698802</v>
      </c>
      <c r="K81" s="230"/>
      <c r="L81" s="233"/>
      <c r="M81" s="232"/>
      <c r="N81" s="230"/>
      <c r="O81" s="368">
        <f>+ROUND(+F81+I81+L81,0)</f>
        <v>25463594</v>
      </c>
      <c r="P81" s="381">
        <f>+ROUND(+G81+J81+M81,0)</f>
        <v>21470121</v>
      </c>
      <c r="Q81" s="31"/>
      <c r="R81" s="701" t="s">
        <v>178</v>
      </c>
      <c r="S81" s="702"/>
      <c r="T81" s="70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687" t="s">
        <v>179</v>
      </c>
      <c r="S82" s="688"/>
      <c r="T82" s="68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24790127</v>
      </c>
      <c r="G83" s="273">
        <f>+ROUND(G81+G82,0)</f>
        <v>20771319</v>
      </c>
      <c r="H83" s="15"/>
      <c r="I83" s="274">
        <f>+ROUND(I81+I82,0)</f>
        <v>673467</v>
      </c>
      <c r="J83" s="273">
        <f>+ROUND(J81+J82,0)</f>
        <v>698802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25463594</v>
      </c>
      <c r="P83" s="390">
        <f>+ROUND(P81+P82,0)</f>
        <v>21470121</v>
      </c>
      <c r="Q83" s="31"/>
      <c r="R83" s="713" t="s">
        <v>198</v>
      </c>
      <c r="S83" s="714"/>
      <c r="T83" s="71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1"/>
      <c r="D84" s="742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-8055221</v>
      </c>
      <c r="G85" s="294">
        <f>+ROUND(G50,0)-ROUND(G79,0)+ROUND(G83,0)</f>
        <v>-3268525</v>
      </c>
      <c r="H85" s="15"/>
      <c r="I85" s="295">
        <f>+ROUND(I50,0)-ROUND(I79,0)+ROUND(I83,0)</f>
        <v>402271</v>
      </c>
      <c r="J85" s="294">
        <f>+ROUND(J50,0)-ROUND(J79,0)+ROUND(J83,0)</f>
        <v>453242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-7652950</v>
      </c>
      <c r="P85" s="392">
        <f>+ROUND(P50,0)-ROUND(P79,0)+ROUND(P83,0)</f>
        <v>-2815283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8055221</v>
      </c>
      <c r="G86" s="296">
        <f>+ROUND(G103,0)+ROUND(G122,0)+ROUND(G129,0)-ROUND(G134,0)</f>
        <v>3268525</v>
      </c>
      <c r="H86" s="15"/>
      <c r="I86" s="297">
        <f>+ROUND(I103,0)+ROUND(I122,0)+ROUND(I129,0)-ROUND(I134,0)</f>
        <v>-402271</v>
      </c>
      <c r="J86" s="296">
        <f>+ROUND(J103,0)+ROUND(J122,0)+ROUND(J129,0)-ROUND(J134,0)</f>
        <v>-453242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7652950</v>
      </c>
      <c r="P86" s="394">
        <f>+ROUND(P103,0)+ROUND(P122,0)+ROUND(P129,0)-ROUND(P134,0)</f>
        <v>2815283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01" t="s">
        <v>199</v>
      </c>
      <c r="S89" s="702"/>
      <c r="T89" s="70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687" t="s">
        <v>200</v>
      </c>
      <c r="S90" s="688"/>
      <c r="T90" s="68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695" t="s">
        <v>201</v>
      </c>
      <c r="S91" s="696"/>
      <c r="T91" s="69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01" t="s">
        <v>202</v>
      </c>
      <c r="S93" s="702"/>
      <c r="T93" s="70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687" t="s">
        <v>203</v>
      </c>
      <c r="S94" s="688"/>
      <c r="T94" s="68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687" t="s">
        <v>204</v>
      </c>
      <c r="S95" s="688"/>
      <c r="T95" s="68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22" t="s">
        <v>205</v>
      </c>
      <c r="S96" s="723"/>
      <c r="T96" s="72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695" t="s">
        <v>206</v>
      </c>
      <c r="S97" s="696"/>
      <c r="T97" s="69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01" t="s">
        <v>207</v>
      </c>
      <c r="S99" s="702"/>
      <c r="T99" s="70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>
        <v>-784</v>
      </c>
      <c r="G100" s="236">
        <v>-49</v>
      </c>
      <c r="H100" s="15"/>
      <c r="I100" s="237"/>
      <c r="J100" s="236"/>
      <c r="K100" s="230"/>
      <c r="L100" s="237"/>
      <c r="M100" s="236"/>
      <c r="N100" s="230"/>
      <c r="O100" s="364">
        <f>+ROUND(+F100+I100+L100,0)</f>
        <v>-784</v>
      </c>
      <c r="P100" s="387">
        <f>+ROUND(+G100+J100+M100,0)</f>
        <v>-49</v>
      </c>
      <c r="Q100" s="31"/>
      <c r="R100" s="687" t="s">
        <v>208</v>
      </c>
      <c r="S100" s="688"/>
      <c r="T100" s="68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-784</v>
      </c>
      <c r="G101" s="238">
        <f>+ROUND(+SUM(G99:G100),0)</f>
        <v>-49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-784</v>
      </c>
      <c r="P101" s="366">
        <f>+ROUND(+SUM(P99:P100),0)</f>
        <v>-49</v>
      </c>
      <c r="Q101" s="31"/>
      <c r="R101" s="695" t="s">
        <v>209</v>
      </c>
      <c r="S101" s="696"/>
      <c r="T101" s="69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-784</v>
      </c>
      <c r="G103" s="260">
        <f>+ROUND(G91+G97+G101,0)</f>
        <v>-49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-784</v>
      </c>
      <c r="P103" s="383">
        <f>+ROUND(P91+P97+P101,0)</f>
        <v>-49</v>
      </c>
      <c r="Q103" s="109"/>
      <c r="R103" s="725" t="s">
        <v>210</v>
      </c>
      <c r="S103" s="726"/>
      <c r="T103" s="72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01" t="s">
        <v>211</v>
      </c>
      <c r="S106" s="702"/>
      <c r="T106" s="70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687" t="s">
        <v>212</v>
      </c>
      <c r="S107" s="688"/>
      <c r="T107" s="68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695" t="s">
        <v>213</v>
      </c>
      <c r="S108" s="696"/>
      <c r="T108" s="69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07" t="s">
        <v>214</v>
      </c>
      <c r="S110" s="708"/>
      <c r="T110" s="70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10" t="s">
        <v>215</v>
      </c>
      <c r="S111" s="711"/>
      <c r="T111" s="71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695" t="s">
        <v>216</v>
      </c>
      <c r="S112" s="696"/>
      <c r="T112" s="69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01" t="s">
        <v>217</v>
      </c>
      <c r="S114" s="702"/>
      <c r="T114" s="70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687" t="s">
        <v>218</v>
      </c>
      <c r="S115" s="688"/>
      <c r="T115" s="68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695" t="s">
        <v>219</v>
      </c>
      <c r="S116" s="696"/>
      <c r="T116" s="69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/>
      <c r="G118" s="262"/>
      <c r="H118" s="15"/>
      <c r="I118" s="263"/>
      <c r="J118" s="262"/>
      <c r="K118" s="230"/>
      <c r="L118" s="263">
        <v>45161</v>
      </c>
      <c r="M118" s="262">
        <v>15175</v>
      </c>
      <c r="N118" s="230"/>
      <c r="O118" s="369">
        <f>+ROUND(+F118+I118+L118,0)</f>
        <v>45161</v>
      </c>
      <c r="P118" s="362">
        <f>+ROUND(+G118+J118+M118,0)</f>
        <v>15175</v>
      </c>
      <c r="Q118" s="31"/>
      <c r="R118" s="701" t="s">
        <v>220</v>
      </c>
      <c r="S118" s="702"/>
      <c r="T118" s="70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687" t="s">
        <v>221</v>
      </c>
      <c r="S119" s="688"/>
      <c r="T119" s="68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0</v>
      </c>
      <c r="G120" s="264">
        <f>+ROUND(+SUM(G118:G119),0)</f>
        <v>0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45161</v>
      </c>
      <c r="M120" s="264">
        <f>+ROUND(+SUM(M118:M119),0)</f>
        <v>15175</v>
      </c>
      <c r="N120" s="230"/>
      <c r="O120" s="384">
        <f>+ROUND(+SUM(O118:O119),0)</f>
        <v>45161</v>
      </c>
      <c r="P120" s="385">
        <f>+ROUND(+SUM(P118:P119),0)</f>
        <v>15175</v>
      </c>
      <c r="Q120" s="31"/>
      <c r="R120" s="695" t="s">
        <v>222</v>
      </c>
      <c r="S120" s="696"/>
      <c r="T120" s="69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0</v>
      </c>
      <c r="G122" s="275">
        <f>+ROUND(G108+G112+G116+G120,0)</f>
        <v>0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45161</v>
      </c>
      <c r="M122" s="275">
        <f>+ROUND(M108+M112+M116+M120,0)</f>
        <v>15175</v>
      </c>
      <c r="N122" s="230"/>
      <c r="O122" s="388">
        <f>+ROUND(O108+O112+O116+O120,0)</f>
        <v>45161</v>
      </c>
      <c r="P122" s="395">
        <f>+ROUND(P108+P112+P116+P120,0)</f>
        <v>15175</v>
      </c>
      <c r="Q122" s="31"/>
      <c r="R122" s="698" t="s">
        <v>223</v>
      </c>
      <c r="S122" s="699"/>
      <c r="T122" s="70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01" t="s">
        <v>224</v>
      </c>
      <c r="S124" s="702"/>
      <c r="T124" s="70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402269</v>
      </c>
      <c r="G125" s="236">
        <v>453241</v>
      </c>
      <c r="H125" s="15"/>
      <c r="I125" s="237">
        <v>-402271</v>
      </c>
      <c r="J125" s="236">
        <v>-453242</v>
      </c>
      <c r="K125" s="230"/>
      <c r="L125" s="237"/>
      <c r="M125" s="236"/>
      <c r="N125" s="230"/>
      <c r="O125" s="364">
        <f t="shared" si="7"/>
        <v>-2</v>
      </c>
      <c r="P125" s="387">
        <f t="shared" si="7"/>
        <v>-1</v>
      </c>
      <c r="Q125" s="31"/>
      <c r="R125" s="687" t="s">
        <v>225</v>
      </c>
      <c r="S125" s="688"/>
      <c r="T125" s="68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/>
      <c r="G126" s="236">
        <v>-5364120</v>
      </c>
      <c r="H126" s="15"/>
      <c r="I126" s="237"/>
      <c r="J126" s="236"/>
      <c r="K126" s="230"/>
      <c r="L126" s="237"/>
      <c r="M126" s="236"/>
      <c r="N126" s="230"/>
      <c r="O126" s="364">
        <f t="shared" si="7"/>
        <v>0</v>
      </c>
      <c r="P126" s="387">
        <f t="shared" si="7"/>
        <v>-5364120</v>
      </c>
      <c r="Q126" s="31"/>
      <c r="R126" s="716" t="s">
        <v>286</v>
      </c>
      <c r="S126" s="717"/>
      <c r="T126" s="71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684" t="s">
        <v>282</v>
      </c>
      <c r="S127" s="685"/>
      <c r="T127" s="68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19" t="s">
        <v>226</v>
      </c>
      <c r="S128" s="720"/>
      <c r="T128" s="72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402269</v>
      </c>
      <c r="G129" s="273">
        <f>+ROUND(+SUM(G124,G125,G126,G128),0)</f>
        <v>-4910879</v>
      </c>
      <c r="H129" s="15"/>
      <c r="I129" s="274">
        <f>+ROUND(+SUM(I124,I125,I126,I128),0)</f>
        <v>-402271</v>
      </c>
      <c r="J129" s="273">
        <f>+ROUND(+SUM(J124,J125,J126,J128),0)</f>
        <v>-453242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-2</v>
      </c>
      <c r="P129" s="390">
        <f>+ROUND(+SUM(P124,P125,P126,P128),0)</f>
        <v>-5364121</v>
      </c>
      <c r="Q129" s="31"/>
      <c r="R129" s="713" t="s">
        <v>227</v>
      </c>
      <c r="S129" s="714"/>
      <c r="T129" s="71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19446337</v>
      </c>
      <c r="G131" s="232">
        <v>27625790</v>
      </c>
      <c r="H131" s="15"/>
      <c r="I131" s="233"/>
      <c r="J131" s="232"/>
      <c r="K131" s="230"/>
      <c r="L131" s="233">
        <v>82783</v>
      </c>
      <c r="M131" s="232">
        <v>67607</v>
      </c>
      <c r="N131" s="230"/>
      <c r="O131" s="368">
        <f aca="true" t="shared" si="8" ref="O131:P133">+ROUND(+F131+I131+L131,0)</f>
        <v>19529120</v>
      </c>
      <c r="P131" s="381">
        <f t="shared" si="8"/>
        <v>27693397</v>
      </c>
      <c r="Q131" s="31"/>
      <c r="R131" s="701" t="s">
        <v>228</v>
      </c>
      <c r="S131" s="702"/>
      <c r="T131" s="70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687" t="s">
        <v>229</v>
      </c>
      <c r="S132" s="688"/>
      <c r="T132" s="68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11792601</v>
      </c>
      <c r="G133" s="236">
        <v>19446337</v>
      </c>
      <c r="H133" s="15"/>
      <c r="I133" s="237"/>
      <c r="J133" s="236"/>
      <c r="K133" s="230"/>
      <c r="L133" s="237">
        <v>127944</v>
      </c>
      <c r="M133" s="236">
        <v>82782</v>
      </c>
      <c r="N133" s="230"/>
      <c r="O133" s="364">
        <f t="shared" si="8"/>
        <v>11920545</v>
      </c>
      <c r="P133" s="387">
        <f t="shared" si="8"/>
        <v>19529119</v>
      </c>
      <c r="Q133" s="31"/>
      <c r="R133" s="704" t="s">
        <v>230</v>
      </c>
      <c r="S133" s="705"/>
      <c r="T133" s="70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-7653736</v>
      </c>
      <c r="G134" s="278">
        <f>+ROUND(+G133-G131-G132,0)</f>
        <v>-8179453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45161</v>
      </c>
      <c r="M134" s="278">
        <f>+ROUND(+M133-M131-M132,0)</f>
        <v>15175</v>
      </c>
      <c r="N134" s="230"/>
      <c r="O134" s="397">
        <f>+ROUND(+O133-O131-O132,0)</f>
        <v>-7608575</v>
      </c>
      <c r="P134" s="398">
        <f>+ROUND(+P133-P131-P132,0)</f>
        <v>-8164278</v>
      </c>
      <c r="Q134" s="31"/>
      <c r="R134" s="692" t="s">
        <v>295</v>
      </c>
      <c r="S134" s="693"/>
      <c r="T134" s="69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3"/>
      <c r="D135" s="743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781" t="s">
        <v>309</v>
      </c>
      <c r="S137" s="782"/>
      <c r="T137" s="78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784" t="s">
        <v>306</v>
      </c>
      <c r="S138" s="785"/>
      <c r="T138" s="78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787" t="s">
        <v>305</v>
      </c>
      <c r="S139" s="788"/>
      <c r="T139" s="78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790" t="s">
        <v>296</v>
      </c>
      <c r="S140" s="791"/>
      <c r="T140" s="79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-7653736</v>
      </c>
      <c r="G142" s="540">
        <f>+G134+G140</f>
        <v>-8179453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45161</v>
      </c>
      <c r="M142" s="540">
        <f>+M134+M140</f>
        <v>15175</v>
      </c>
      <c r="N142" s="230"/>
      <c r="O142" s="397">
        <f>+O134+O140</f>
        <v>-7608575</v>
      </c>
      <c r="P142" s="398">
        <f>+P134+P140</f>
        <v>-8164278</v>
      </c>
      <c r="Q142" s="31"/>
      <c r="R142" s="793" t="s">
        <v>298</v>
      </c>
      <c r="S142" s="794"/>
      <c r="T142" s="79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13012022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96" t="s">
        <v>457</v>
      </c>
      <c r="G148" s="797"/>
      <c r="H148" s="797"/>
      <c r="I148" s="798"/>
      <c r="J148" s="349"/>
      <c r="K148" s="16"/>
      <c r="L148" s="349" t="s">
        <v>234</v>
      </c>
      <c r="M148" s="796" t="s">
        <v>456</v>
      </c>
      <c r="N148" s="797"/>
      <c r="O148" s="797"/>
      <c r="P148" s="798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11792601</v>
      </c>
      <c r="G160" s="569">
        <f>+G133+G139</f>
        <v>19446337</v>
      </c>
      <c r="I160" s="568">
        <f>+I133+I139</f>
        <v>0</v>
      </c>
      <c r="J160" s="569">
        <f>+J133+J139</f>
        <v>0</v>
      </c>
      <c r="K160" s="230"/>
      <c r="L160" s="568">
        <f>+L133+L139</f>
        <v>127944</v>
      </c>
      <c r="M160" s="569">
        <f>+M133+M139</f>
        <v>82782</v>
      </c>
      <c r="N160" s="230"/>
      <c r="O160" s="572">
        <f>+ROUND(+F160+I160+L160,0)</f>
        <v>11920545</v>
      </c>
      <c r="P160" s="573">
        <f>+ROUND(+G160+J160+M160,0)</f>
        <v>19529119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777">
        <f>+'Cash-Flow-2021-Leva'!P5</f>
        <v>2021</v>
      </c>
      <c r="D161" s="778"/>
      <c r="F161" s="565">
        <v>11792601</v>
      </c>
      <c r="G161" s="566">
        <v>19446337</v>
      </c>
      <c r="I161" s="565"/>
      <c r="J161" s="566"/>
      <c r="K161" s="230"/>
      <c r="L161" s="565">
        <v>127944</v>
      </c>
      <c r="M161" s="566">
        <v>82782</v>
      </c>
      <c r="N161" s="230"/>
      <c r="O161" s="574">
        <f>+ROUND(+F161+I161+L161,0)</f>
        <v>11920545</v>
      </c>
      <c r="P161" s="575">
        <f>+ROUND(+G161+J161+M161,0)</f>
        <v>19529119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31.12.2021 г.</v>
      </c>
      <c r="G162" s="559">
        <f>+G11</f>
        <v>2020</v>
      </c>
      <c r="I162" s="597" t="str">
        <f>+I11</f>
        <v>31.12.2021 г.</v>
      </c>
      <c r="J162" s="561">
        <f>+J11</f>
        <v>2020</v>
      </c>
      <c r="K162" s="11"/>
      <c r="L162" s="598" t="str">
        <f>+L11</f>
        <v>31.12.2021 г.</v>
      </c>
      <c r="M162" s="564">
        <f>+M11</f>
        <v>2020</v>
      </c>
      <c r="N162" s="11"/>
      <c r="O162" s="599" t="str">
        <f>+O11</f>
        <v>31.12.2021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683">
        <f>+IF(F171&gt;0,"БЮДЖЕТ",0)</f>
        <v>0</v>
      </c>
      <c r="G170" s="683"/>
      <c r="I170" s="683">
        <f>+IF(I171&gt;0,"СЕС",0)</f>
        <v>0</v>
      </c>
      <c r="J170" s="683"/>
      <c r="K170" s="11"/>
      <c r="L170" s="683">
        <f>+IF(L171&gt;0,"ДСД",0)</f>
        <v>0</v>
      </c>
      <c r="M170" s="683"/>
      <c r="N170" s="11"/>
      <c r="O170" s="683">
        <f>+IF(O171&gt;0,"Общо (Б-т + СЕС + ДСД)",0)</f>
        <v>0</v>
      </c>
      <c r="P170" s="683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683">
        <f>+COUNTIF(F168:G168,"&lt;&gt;0")</f>
        <v>0</v>
      </c>
      <c r="G171" s="683"/>
      <c r="I171" s="683">
        <f>+COUNTIF(I168:J168,"&lt;&gt;0")</f>
        <v>0</v>
      </c>
      <c r="J171" s="683"/>
      <c r="K171" s="11"/>
      <c r="L171" s="683">
        <f>+COUNTIF(L168:M168,"&lt;&gt;0")</f>
        <v>0</v>
      </c>
      <c r="M171" s="683"/>
      <c r="N171" s="11"/>
      <c r="O171" s="683">
        <f>+COUNTIF(O168:P168,"&lt;&gt;0")</f>
        <v>0</v>
      </c>
      <c r="P171" s="683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2">
        <f>+IF(O174&gt;0,"ВСИЧКО: Б-т + СЕС + ДСД + Общо",0)</f>
        <v>0</v>
      </c>
      <c r="P173" s="682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2">
        <f>+SUM(F171:P171)</f>
        <v>0</v>
      </c>
      <c r="P174" s="682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46" r:id="rId3"/>
  <headerFooter>
    <oddHeader>&amp;C&amp;"Times New Roman,Italic"&amp;10- &amp;P / &amp;N -</oddHeader>
  </headerFooter>
  <rowBreaks count="2" manualBreakCount="2">
    <brk id="58" min="1" max="19" man="1"/>
    <brk id="103" min="1" max="19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view="pageBreakPreview" zoomScale="60" zoomScaleNormal="75" zoomScalePageLayoutView="0" workbookViewId="0" topLeftCell="A1">
      <pane xSplit="5" ySplit="12" topLeftCell="F7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7" sqref="F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809" t="str">
        <f>+'Cash-Flow-2021-Leva'!B1:F1</f>
        <v>НВУ "ВАСИЛ ЛЕВСКИ"  ГР. ВЕЛИКО ТЪРНОВО</v>
      </c>
      <c r="C1" s="810"/>
      <c r="D1" s="810"/>
      <c r="E1" s="810"/>
      <c r="F1" s="811"/>
      <c r="G1" s="441" t="s">
        <v>244</v>
      </c>
      <c r="H1" s="124"/>
      <c r="I1" s="812">
        <f>+'Cash-Flow-2021-Leva'!I1:J1</f>
        <v>129009094</v>
      </c>
      <c r="J1" s="813"/>
      <c r="K1" s="442"/>
      <c r="L1" s="443" t="s">
        <v>245</v>
      </c>
      <c r="M1" s="444">
        <f>+'Cash-Flow-2021-Leva'!M1</f>
        <v>1282</v>
      </c>
      <c r="N1" s="442"/>
      <c r="O1" s="443" t="s">
        <v>239</v>
      </c>
      <c r="P1" s="454">
        <f>+'Cash-Flow-2021-Leva'!P1</f>
        <v>62081</v>
      </c>
      <c r="Q1" s="447"/>
      <c r="R1" s="451" t="s">
        <v>233</v>
      </c>
      <c r="S1" s="814">
        <f>+'Cash-Flow-2021-Leva'!$S$1</f>
        <v>0</v>
      </c>
      <c r="T1" s="81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16" t="s">
        <v>249</v>
      </c>
      <c r="C2" s="817"/>
      <c r="D2" s="817"/>
      <c r="E2" s="817"/>
      <c r="F2" s="81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19" t="str">
        <f>+'Cash-Flow-2021-Leva'!B3:F3</f>
        <v>[Седалище и адрес]</v>
      </c>
      <c r="C3" s="820"/>
      <c r="D3" s="820"/>
      <c r="E3" s="820"/>
      <c r="F3" s="821"/>
      <c r="G3" s="448" t="s">
        <v>238</v>
      </c>
      <c r="H3" s="822">
        <f>+'Cash-Flow-2021-Leva'!H3</f>
        <v>0</v>
      </c>
      <c r="I3" s="823"/>
      <c r="J3" s="823"/>
      <c r="K3" s="824"/>
      <c r="L3" s="51" t="s">
        <v>246</v>
      </c>
      <c r="M3" s="825">
        <f>+'Cash-Flow-2021-Leva'!M3:P3</f>
        <v>0</v>
      </c>
      <c r="N3" s="826"/>
      <c r="O3" s="826"/>
      <c r="P3" s="82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779">
        <f>+'Cash-Flow-2021-Leva'!B5</f>
        <v>0</v>
      </c>
      <c r="C5" s="779"/>
      <c r="D5" s="800" t="s">
        <v>243</v>
      </c>
      <c r="E5" s="800"/>
      <c r="F5" s="800"/>
      <c r="G5" s="800"/>
      <c r="H5" s="800"/>
      <c r="I5" s="800"/>
      <c r="J5" s="800"/>
      <c r="K5" s="800"/>
      <c r="L5" s="800"/>
      <c r="M5" s="39"/>
      <c r="N5" s="39"/>
      <c r="O5" s="53" t="s">
        <v>17</v>
      </c>
      <c r="P5" s="452">
        <f>+'Cash-Flow-2021-Leva'!P5</f>
        <v>2021</v>
      </c>
      <c r="Q5" s="39"/>
      <c r="R5" s="799" t="s">
        <v>180</v>
      </c>
      <c r="S5" s="799"/>
      <c r="T5" s="799"/>
      <c r="U5" s="6"/>
    </row>
    <row r="6" spans="1:28" s="3" customFormat="1" ht="17.25" customHeight="1">
      <c r="A6" s="6"/>
      <c r="B6" s="808">
        <f>+'Cash-Flow-2021-Leva'!B6</f>
        <v>0</v>
      </c>
      <c r="C6" s="808"/>
      <c r="D6" s="800" t="s">
        <v>242</v>
      </c>
      <c r="E6" s="800"/>
      <c r="F6" s="800"/>
      <c r="G6" s="800"/>
      <c r="H6" s="800"/>
      <c r="I6" s="800"/>
      <c r="J6" s="800"/>
      <c r="K6" s="800"/>
      <c r="L6" s="800"/>
      <c r="M6" s="42"/>
      <c r="N6" s="5"/>
      <c r="O6" s="6"/>
      <c r="P6" s="6"/>
      <c r="Q6" s="1"/>
      <c r="R6" s="801">
        <f>+P4</f>
        <v>0</v>
      </c>
      <c r="S6" s="801"/>
      <c r="T6" s="80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02" t="str">
        <f>+B1</f>
        <v>НВУ "ВАСИЛ ЛЕВСКИ"  ГР. ВЕЛИКО ТЪРНОВО</v>
      </c>
      <c r="E8" s="802"/>
      <c r="F8" s="802"/>
      <c r="G8" s="802"/>
      <c r="H8" s="802"/>
      <c r="I8" s="802"/>
      <c r="J8" s="802"/>
      <c r="K8" s="802"/>
      <c r="L8" s="802"/>
      <c r="M8" s="449" t="s">
        <v>247</v>
      </c>
      <c r="N8" s="5"/>
      <c r="O8" s="600" t="str">
        <f>+'Cash-Flow-2021-Leva'!O8</f>
        <v>31.12.2021 г.</v>
      </c>
      <c r="P8" s="450" t="s">
        <v>8</v>
      </c>
      <c r="Q8" s="1"/>
      <c r="R8" s="803">
        <f>+P5</f>
        <v>2021</v>
      </c>
      <c r="S8" s="804"/>
      <c r="T8" s="80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31.12.2021 г.</v>
      </c>
      <c r="G11" s="399">
        <f>+'Cash-Flow-2021-Leva'!G11</f>
        <v>2020</v>
      </c>
      <c r="H11" s="5"/>
      <c r="I11" s="592" t="str">
        <f>+O8</f>
        <v>31.12.2021 г.</v>
      </c>
      <c r="J11" s="400">
        <f>+'Cash-Flow-2021-Leva'!J11</f>
        <v>2020</v>
      </c>
      <c r="K11" s="5"/>
      <c r="L11" s="593" t="str">
        <f>+O8</f>
        <v>31.12.2021 г.</v>
      </c>
      <c r="M11" s="401">
        <f>+'Cash-Flow-2021-Leva'!M11</f>
        <v>2020</v>
      </c>
      <c r="N11" s="465"/>
      <c r="O11" s="594" t="str">
        <f>+O8</f>
        <v>31.12.2021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0</v>
      </c>
      <c r="G15" s="258">
        <f>+'Cash-Flow-2021-Leva'!G15/1000</f>
        <v>0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0</v>
      </c>
      <c r="P15" s="381">
        <f aca="true" t="shared" si="1" ref="P15:P24">+G15+J15+M15</f>
        <v>0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0</v>
      </c>
      <c r="G16" s="270">
        <f>+'Cash-Flow-2021-Leva'!G16/1000</f>
        <v>0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0</v>
      </c>
      <c r="P16" s="387">
        <f t="shared" si="1"/>
        <v>0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127.858</v>
      </c>
      <c r="G18" s="258">
        <f>+'Cash-Flow-2021-Leva'!G18/1000</f>
        <v>78.755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127.858</v>
      </c>
      <c r="P18" s="381">
        <f t="shared" si="1"/>
        <v>78.755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879.978</v>
      </c>
      <c r="G19" s="281">
        <f>+'Cash-Flow-2021-Leva'!G19/1000</f>
        <v>700.417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879.978</v>
      </c>
      <c r="P19" s="415">
        <f t="shared" si="1"/>
        <v>700.417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101.862</v>
      </c>
      <c r="G20" s="281">
        <f>+'Cash-Flow-2021-Leva'!G20/1000</f>
        <v>102.978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101.862</v>
      </c>
      <c r="P20" s="415">
        <f t="shared" si="1"/>
        <v>102.978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0</v>
      </c>
      <c r="G22" s="281">
        <f>+'Cash-Flow-2021-Leva'!G22/1000</f>
        <v>0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0</v>
      </c>
      <c r="P22" s="415">
        <f t="shared" si="1"/>
        <v>0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29.687</v>
      </c>
      <c r="G24" s="270">
        <f>+'Cash-Flow-2021-Leva'!G24/1000</f>
        <v>57.603</v>
      </c>
      <c r="H24" s="280"/>
      <c r="I24" s="271">
        <f>+'Cash-Flow-2021-Leva'!I24/1000</f>
        <v>-0.827</v>
      </c>
      <c r="J24" s="270">
        <f>+'Cash-Flow-2021-Leva'!J24/1000</f>
        <v>-0.227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28.86</v>
      </c>
      <c r="P24" s="387">
        <f t="shared" si="1"/>
        <v>57.376000000000005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1139.385</v>
      </c>
      <c r="G25" s="238">
        <f>+SUM(G15,G16,G18,G19,G20,G21,G22,G23,G24)</f>
        <v>939.7529999999999</v>
      </c>
      <c r="H25" s="280"/>
      <c r="I25" s="239">
        <f>+SUM(I15,I16,I18,I19,I20,I21,I22,I23,I24)</f>
        <v>-0.827</v>
      </c>
      <c r="J25" s="238">
        <f>+SUM(J15,J16,J18,J19,J20,J21,J22,J23,J24)</f>
        <v>-0.227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1138.558</v>
      </c>
      <c r="P25" s="366">
        <f>+SUM(P15,P16,P18,P19,P20,P21,P22,P23,P24)</f>
        <v>939.526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25.064</v>
      </c>
      <c r="G28" s="281">
        <f>+'Cash-Flow-2021-Leva'!G28/1000</f>
        <v>0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25.064</v>
      </c>
      <c r="P28" s="415">
        <f t="shared" si="2"/>
        <v>0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25.064</v>
      </c>
      <c r="G30" s="238">
        <f>+SUM(G27:G29)</f>
        <v>0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25.064</v>
      </c>
      <c r="P30" s="366">
        <f>+SUM(P27:P29)</f>
        <v>0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-87.214</v>
      </c>
      <c r="G37" s="238">
        <f>+'Cash-Flow-2021-Leva'!G37/1000</f>
        <v>-81.531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-87.214</v>
      </c>
      <c r="P37" s="366">
        <f t="shared" si="3"/>
        <v>-81.531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-78.56</v>
      </c>
      <c r="G38" s="283">
        <f>+'Cash-Flow-2021-Leva'!G38/1000</f>
        <v>-71.049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-78.56</v>
      </c>
      <c r="P38" s="416">
        <f t="shared" si="3"/>
        <v>-71.049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-8.654</v>
      </c>
      <c r="G39" s="285">
        <f>+'Cash-Flow-2021-Leva'!G39/1000</f>
        <v>-10.482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-8.654</v>
      </c>
      <c r="P39" s="417">
        <f t="shared" si="3"/>
        <v>-10.482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0.964</v>
      </c>
      <c r="G42" s="238">
        <f>+'Cash-Flow-2021-Leva'!G42/1000</f>
        <v>0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0.964</v>
      </c>
      <c r="P42" s="366">
        <f>+G42+J42+M42</f>
        <v>0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180.336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180.336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4.1</v>
      </c>
      <c r="G47" s="270">
        <f>+'Cash-Flow-2021-Leva'!G47/1000</f>
        <v>1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4.1</v>
      </c>
      <c r="P47" s="387">
        <f t="shared" si="4"/>
        <v>1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4.1</v>
      </c>
      <c r="G48" s="238">
        <f>+SUM(G44:G47)</f>
        <v>1</v>
      </c>
      <c r="H48" s="280"/>
      <c r="I48" s="239">
        <f>+SUM(I44:I47)</f>
        <v>180.336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184.436</v>
      </c>
      <c r="P48" s="366">
        <f>+SUM(P44:P47)</f>
        <v>1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1082.299</v>
      </c>
      <c r="G50" s="260">
        <f>+G25+G30+G37+G42+G48</f>
        <v>859.222</v>
      </c>
      <c r="H50" s="280"/>
      <c r="I50" s="261">
        <f>+I25+I30+I37+I42+I48</f>
        <v>179.50900000000001</v>
      </c>
      <c r="J50" s="260">
        <f>+J25+J30+J37+J42+J48</f>
        <v>-0.227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1261.808</v>
      </c>
      <c r="P50" s="383">
        <f>+P25+P30+P37+P42+P48</f>
        <v>858.9949999999999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8611.985</v>
      </c>
      <c r="G53" s="231">
        <f>+'Cash-Flow-2021-Leva'!G53/1000</f>
        <v>4799.388</v>
      </c>
      <c r="H53" s="280"/>
      <c r="I53" s="241">
        <f>+'Cash-Flow-2021-Leva'!I53/1000</f>
        <v>28.636</v>
      </c>
      <c r="J53" s="231">
        <f>+'Cash-Flow-2021-Leva'!J53/1000</f>
        <v>12.751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8640.621000000001</v>
      </c>
      <c r="P53" s="362">
        <f t="shared" si="5"/>
        <v>4812.139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31.291</v>
      </c>
      <c r="G54" s="270">
        <f>+'Cash-Flow-2021-Leva'!G54/1000</f>
        <v>29.48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31.291</v>
      </c>
      <c r="P54" s="387">
        <f t="shared" si="5"/>
        <v>29.48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2.602</v>
      </c>
      <c r="G55" s="270">
        <f>+'Cash-Flow-2021-Leva'!G55/1000</f>
        <v>1.452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2.602</v>
      </c>
      <c r="P55" s="387">
        <f t="shared" si="5"/>
        <v>1.452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13964.029</v>
      </c>
      <c r="G56" s="270">
        <f>+'Cash-Flow-2021-Leva'!G56/1000</f>
        <v>11858.797</v>
      </c>
      <c r="H56" s="280"/>
      <c r="I56" s="271">
        <f>+'Cash-Flow-2021-Leva'!I56/1000</f>
        <v>71.142</v>
      </c>
      <c r="J56" s="270">
        <f>+'Cash-Flow-2021-Leva'!J56/1000</f>
        <v>41.633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14035.171</v>
      </c>
      <c r="P56" s="387">
        <f t="shared" si="5"/>
        <v>11900.43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6065.163</v>
      </c>
      <c r="G57" s="270">
        <f>+'Cash-Flow-2021-Leva'!G57/1000</f>
        <v>5339.018</v>
      </c>
      <c r="H57" s="280"/>
      <c r="I57" s="271">
        <f>+'Cash-Flow-2021-Leva'!I57/1000</f>
        <v>5.719</v>
      </c>
      <c r="J57" s="270">
        <f>+'Cash-Flow-2021-Leva'!J57/1000</f>
        <v>3.954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6070.882</v>
      </c>
      <c r="P57" s="387">
        <f t="shared" si="5"/>
        <v>5342.972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28675.07</v>
      </c>
      <c r="G58" s="264">
        <f>+SUM(G53:G57)</f>
        <v>22028.135</v>
      </c>
      <c r="H58" s="280"/>
      <c r="I58" s="265">
        <f>+SUM(I53:I57)</f>
        <v>105.49699999999999</v>
      </c>
      <c r="J58" s="264">
        <f>+SUM(J53:J57)</f>
        <v>58.338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28780.567000000003</v>
      </c>
      <c r="P58" s="385">
        <f>+SUM(P53:P57)</f>
        <v>22086.472999999998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3907.069</v>
      </c>
      <c r="G61" s="270">
        <f>+'Cash-Flow-2021-Leva'!G61/1000</f>
        <v>1802.053</v>
      </c>
      <c r="H61" s="280"/>
      <c r="I61" s="271">
        <f>+'Cash-Flow-2021-Leva'!I61/1000</f>
        <v>0</v>
      </c>
      <c r="J61" s="270">
        <f>+'Cash-Flow-2021-Leva'!J61/1000</f>
        <v>130.309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3907.069</v>
      </c>
      <c r="P61" s="387">
        <f t="shared" si="6"/>
        <v>1932.362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29.808</v>
      </c>
      <c r="G62" s="270">
        <f>+'Cash-Flow-2021-Leva'!G62/1000</f>
        <v>0.702</v>
      </c>
      <c r="H62" s="280"/>
      <c r="I62" s="271">
        <f>+'Cash-Flow-2021-Leva'!I62/1000</f>
        <v>0</v>
      </c>
      <c r="J62" s="270">
        <f>+'Cash-Flow-2021-Leva'!J62/1000</f>
        <v>14.532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29.808</v>
      </c>
      <c r="P62" s="387">
        <f t="shared" si="6"/>
        <v>15.234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3936.877</v>
      </c>
      <c r="G65" s="264">
        <f>+SUM(G60:G63)</f>
        <v>1802.755</v>
      </c>
      <c r="H65" s="280"/>
      <c r="I65" s="265">
        <f>+SUM(I60:I63)</f>
        <v>0</v>
      </c>
      <c r="J65" s="264">
        <f>+SUM(J60:J63)</f>
        <v>144.841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3936.877</v>
      </c>
      <c r="P65" s="385">
        <f>+SUM(P60:P63)</f>
        <v>1947.596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1315.7</v>
      </c>
      <c r="G71" s="231">
        <f>+'Cash-Flow-2021-Leva'!G71/1000</f>
        <v>1068.176</v>
      </c>
      <c r="H71" s="280"/>
      <c r="I71" s="241">
        <f>+'Cash-Flow-2021-Leva'!I71/1000</f>
        <v>345.208</v>
      </c>
      <c r="J71" s="231">
        <f>+'Cash-Flow-2021-Leva'!J71/1000</f>
        <v>42.154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1660.9080000000001</v>
      </c>
      <c r="P71" s="362">
        <f>+G71+J71+M71</f>
        <v>1110.33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1315.7</v>
      </c>
      <c r="G73" s="264">
        <f>+SUM(G71:G72)</f>
        <v>1068.176</v>
      </c>
      <c r="H73" s="280"/>
      <c r="I73" s="265">
        <f>+SUM(I71:I72)</f>
        <v>345.208</v>
      </c>
      <c r="J73" s="264">
        <f>+SUM(J71:J72)</f>
        <v>42.154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1660.9080000000001</v>
      </c>
      <c r="P73" s="385">
        <f>+SUM(P71:P72)</f>
        <v>1110.33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0</v>
      </c>
      <c r="G75" s="231">
        <f>+'Cash-Flow-2021-Leva'!G75/1000</f>
        <v>0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0</v>
      </c>
      <c r="P75" s="362">
        <f>+G75+J75+M75</f>
        <v>0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0</v>
      </c>
      <c r="G77" s="264">
        <f>+SUM(G75:G76)</f>
        <v>0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0</v>
      </c>
      <c r="P77" s="385">
        <f>+SUM(P75:P76)</f>
        <v>0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33927.647</v>
      </c>
      <c r="G79" s="275">
        <f>+G58+G65+G69+G73+G77</f>
        <v>24899.066</v>
      </c>
      <c r="H79" s="280"/>
      <c r="I79" s="272">
        <f>+I58+I65+I69+I73+I77</f>
        <v>450.70500000000004</v>
      </c>
      <c r="J79" s="275">
        <f>+J58+J65+J69+J73+J77</f>
        <v>245.333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34378.352000000006</v>
      </c>
      <c r="P79" s="395">
        <f>+P58+P65+P69+P73+P77</f>
        <v>25144.398999999998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24790.127</v>
      </c>
      <c r="G81" s="258">
        <f>+'Cash-Flow-2021-Leva'!G81/1000</f>
        <v>20771.319</v>
      </c>
      <c r="H81" s="280"/>
      <c r="I81" s="259">
        <f>+'Cash-Flow-2021-Leva'!I81/1000</f>
        <v>673.467</v>
      </c>
      <c r="J81" s="258">
        <f>+'Cash-Flow-2021-Leva'!J81/1000</f>
        <v>698.802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25463.594</v>
      </c>
      <c r="P81" s="381">
        <f>+G81+J81+M81</f>
        <v>21470.121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24790.127</v>
      </c>
      <c r="G83" s="273">
        <f>+G81+G82</f>
        <v>20771.319</v>
      </c>
      <c r="H83" s="280"/>
      <c r="I83" s="274">
        <f>+I81+I82</f>
        <v>673.467</v>
      </c>
      <c r="J83" s="273">
        <f>+J81+J82</f>
        <v>698.802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25463.594</v>
      </c>
      <c r="P83" s="390">
        <f>+P81+P82</f>
        <v>21470.121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0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7"/>
      <c r="D84" s="807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-8055.220999999998</v>
      </c>
      <c r="G85" s="294">
        <f>+G50-G79+G83</f>
        <v>-3268.524999999998</v>
      </c>
      <c r="H85" s="280"/>
      <c r="I85" s="295">
        <f>+I50-I79+I83</f>
        <v>402.27099999999996</v>
      </c>
      <c r="J85" s="294">
        <f>+J50-J79+J83</f>
        <v>453.242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-7652.950000000008</v>
      </c>
      <c r="P85" s="392">
        <f>+P50-P79+P83</f>
        <v>-2815.2829999999994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8055.220999999999</v>
      </c>
      <c r="G86" s="296">
        <f>+G103+G122+G129-G134</f>
        <v>3268.5250000000015</v>
      </c>
      <c r="H86" s="280"/>
      <c r="I86" s="297">
        <f>+I103+I122+I129-I134</f>
        <v>-402.271</v>
      </c>
      <c r="J86" s="296">
        <f>+J103+J122+J129-J134</f>
        <v>-453.242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7652.949999999999</v>
      </c>
      <c r="P86" s="394">
        <f>+P103+P122+P129-P134</f>
        <v>2815.283000000002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-0.784</v>
      </c>
      <c r="G100" s="270">
        <f>+'Cash-Flow-2021-Leva'!G100/1000</f>
        <v>-0.049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-0.784</v>
      </c>
      <c r="P100" s="387">
        <f>+G100+J100+M100</f>
        <v>-0.049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-0.784</v>
      </c>
      <c r="G101" s="238">
        <f>+SUM(G99:G100)</f>
        <v>-0.049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-0.784</v>
      </c>
      <c r="P101" s="366">
        <f>+SUM(P99:P100)</f>
        <v>-0.049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-0.784</v>
      </c>
      <c r="G103" s="260">
        <f>+G91+G97+G101</f>
        <v>-0.049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-0.784</v>
      </c>
      <c r="P103" s="383">
        <f>+P91+P97+P101</f>
        <v>-0.049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0</v>
      </c>
      <c r="G118" s="231">
        <f>+'Cash-Flow-2021-Leva'!G118/1000</f>
        <v>0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45.161</v>
      </c>
      <c r="M118" s="231">
        <f>+'Cash-Flow-2021-Leva'!M118/1000</f>
        <v>15.175</v>
      </c>
      <c r="N118" s="466"/>
      <c r="O118" s="369">
        <f>+F118+I118+L118</f>
        <v>45.161</v>
      </c>
      <c r="P118" s="362">
        <f>+G118+J118+M118</f>
        <v>15.175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0</v>
      </c>
      <c r="G120" s="264">
        <f>+SUM(G118:G119)</f>
        <v>0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45.161</v>
      </c>
      <c r="M120" s="264">
        <f>+SUM(M118:M119)</f>
        <v>15.175</v>
      </c>
      <c r="N120" s="466"/>
      <c r="O120" s="384">
        <f>+SUM(O118:O119)</f>
        <v>45.161</v>
      </c>
      <c r="P120" s="385">
        <f>+SUM(P118:P119)</f>
        <v>15.175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0</v>
      </c>
      <c r="G122" s="275">
        <f>+G108+G112+G116+G120</f>
        <v>0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45.161</v>
      </c>
      <c r="M122" s="275">
        <f>+M108+M112+M116+M120</f>
        <v>15.175</v>
      </c>
      <c r="N122" s="466"/>
      <c r="O122" s="388">
        <f>+O108+O112+O116+O120</f>
        <v>45.161</v>
      </c>
      <c r="P122" s="395">
        <f>+P108+P112+P116+P120</f>
        <v>15.175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402.269</v>
      </c>
      <c r="G125" s="270">
        <f>+'Cash-Flow-2021-Leva'!G125/1000</f>
        <v>453.241</v>
      </c>
      <c r="H125" s="280"/>
      <c r="I125" s="271">
        <f>+'Cash-Flow-2021-Leva'!I125/1000</f>
        <v>-402.271</v>
      </c>
      <c r="J125" s="270">
        <f>+'Cash-Flow-2021-Leva'!J125/1000</f>
        <v>-453.242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-0.0020000000000095497</v>
      </c>
      <c r="P125" s="387">
        <f t="shared" si="8"/>
        <v>-0.0010000000000331966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0</v>
      </c>
      <c r="G126" s="270">
        <f>+'Cash-Flow-2021-Leva'!G126/1000</f>
        <v>-5364.12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0</v>
      </c>
      <c r="P126" s="387">
        <f t="shared" si="8"/>
        <v>-5364.12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402.269</v>
      </c>
      <c r="G129" s="273">
        <f>+SUM(G124,G125,G126,G128)</f>
        <v>-4910.879</v>
      </c>
      <c r="H129" s="280"/>
      <c r="I129" s="274">
        <f>+SUM(I124,I125,I126,I128)</f>
        <v>-402.271</v>
      </c>
      <c r="J129" s="273">
        <f>+SUM(J124,J125,J126,J128)</f>
        <v>-453.242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-0.0020000000000095497</v>
      </c>
      <c r="P129" s="390">
        <f>+SUM(P124,P125,P126,P128)</f>
        <v>-5364.121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19446.337</v>
      </c>
      <c r="G131" s="258">
        <f>+'Cash-Flow-2021-Leva'!G131/1000</f>
        <v>27625.79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82.783</v>
      </c>
      <c r="M131" s="258">
        <f>+'Cash-Flow-2021-Leva'!M131/1000</f>
        <v>67.607</v>
      </c>
      <c r="N131" s="466"/>
      <c r="O131" s="368">
        <f aca="true" t="shared" si="9" ref="O131:P133">+F131+I131+L131</f>
        <v>19529.12</v>
      </c>
      <c r="P131" s="381">
        <f t="shared" si="9"/>
        <v>27693.397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11792.601</v>
      </c>
      <c r="G133" s="270">
        <f>+'Cash-Flow-2021-Leva'!G133/1000</f>
        <v>19446.337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127.944</v>
      </c>
      <c r="M133" s="270">
        <f>+'Cash-Flow-2021-Leva'!M133/1000</f>
        <v>82.782</v>
      </c>
      <c r="N133" s="466"/>
      <c r="O133" s="364">
        <f t="shared" si="9"/>
        <v>11920.545</v>
      </c>
      <c r="P133" s="387">
        <f t="shared" si="9"/>
        <v>19529.119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-7653.735999999999</v>
      </c>
      <c r="G134" s="278">
        <f>+G133-G131-G132</f>
        <v>-8179.453000000001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45.161</v>
      </c>
      <c r="M134" s="278">
        <f>+M133-M131-M132</f>
        <v>15.174999999999997</v>
      </c>
      <c r="N134" s="466"/>
      <c r="O134" s="397">
        <f>+O133-O131-O132</f>
        <v>-7608.574999999999</v>
      </c>
      <c r="P134" s="398">
        <f>+P133-P131-P132</f>
        <v>-8164.278000000002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6"/>
      <c r="D135" s="806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-7653.735999999999</v>
      </c>
      <c r="G142" s="278">
        <f>+G134+G140</f>
        <v>-8179.453000000001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45.161</v>
      </c>
      <c r="M142" s="540">
        <f>+M134+M140</f>
        <v>15.174999999999997</v>
      </c>
      <c r="N142" s="466"/>
      <c r="O142" s="552">
        <f>+O134+O140</f>
        <v>-7608.574999999999</v>
      </c>
      <c r="P142" s="553">
        <f>+P134+P140</f>
        <v>-8164.278000000002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13012022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59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Росица Фидинска</cp:lastModifiedBy>
  <cp:lastPrinted>2021-10-11T13:05:11Z</cp:lastPrinted>
  <dcterms:created xsi:type="dcterms:W3CDTF">2015-12-01T07:17:04Z</dcterms:created>
  <dcterms:modified xsi:type="dcterms:W3CDTF">2022-01-13T07:58:00Z</dcterms:modified>
  <cp:category/>
  <cp:version/>
  <cp:contentType/>
  <cp:contentStatus/>
</cp:coreProperties>
</file>