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<sst xmlns="http://schemas.openxmlformats.org/spreadsheetml/2006/main" count="138" uniqueCount="118">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</sst>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6" applyNumberFormat="0" applyAlignment="0" applyProtection="0"/>
    <xf numFmtId="0" fontId="73" fillId="29" borderId="2" applyNumberFormat="0" applyAlignment="0" applyProtection="0"/>
    <xf numFmtId="0" fontId="74" fillId="30" borderId="7" applyNumberFormat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8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2" fillId="37" borderId="18" xfId="39" applyNumberFormat="1" applyFont="1" applyFill="1" applyBorder="1" applyAlignment="1" applyProtection="1">
      <alignment horizontal="center" vertical="center"/>
      <protection/>
    </xf>
    <xf numFmtId="38" fontId="83" fillId="40" borderId="18" xfId="39" applyNumberFormat="1" applyFont="1" applyFill="1" applyBorder="1" applyAlignment="1" applyProtection="1">
      <alignment horizontal="center" vertical="center"/>
      <protection/>
    </xf>
    <xf numFmtId="0" fontId="23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4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5" fillId="34" borderId="35" xfId="38" applyFont="1" applyFill="1" applyBorder="1" applyAlignment="1" applyProtection="1">
      <alignment horizontal="left" vertical="center"/>
      <protection/>
    </xf>
    <xf numFmtId="0" fontId="86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6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6" fillId="34" borderId="35" xfId="38" applyFont="1" applyFill="1" applyBorder="1" applyAlignment="1" applyProtection="1">
      <alignment vertical="center"/>
      <protection/>
    </xf>
    <xf numFmtId="0" fontId="26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6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7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7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7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31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31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17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17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17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17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7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17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31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31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17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17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17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17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8" fillId="43" borderId="60" xfId="0" applyFont="1" applyFill="1" applyBorder="1" applyAlignment="1" applyProtection="1">
      <alignment/>
      <protection/>
    </xf>
    <xf numFmtId="0" fontId="89" fillId="43" borderId="61" xfId="0" applyFont="1" applyFill="1" applyBorder="1" applyAlignment="1" applyProtection="1">
      <alignment/>
      <protection/>
    </xf>
    <xf numFmtId="0" fontId="88" fillId="43" borderId="62" xfId="0" applyFont="1" applyFill="1" applyBorder="1" applyAlignment="1" applyProtection="1">
      <alignment/>
      <protection/>
    </xf>
    <xf numFmtId="0" fontId="89" fillId="43" borderId="63" xfId="0" applyFont="1" applyFill="1" applyBorder="1" applyAlignment="1" applyProtection="1">
      <alignment/>
      <protection/>
    </xf>
    <xf numFmtId="0" fontId="38" fillId="43" borderId="62" xfId="0" applyFont="1" applyFill="1" applyBorder="1" applyAlignment="1" applyProtection="1">
      <alignment horizontal="left" vertical="center"/>
      <protection/>
    </xf>
    <xf numFmtId="173" fontId="90" fillId="43" borderId="63" xfId="0" applyNumberFormat="1" applyFont="1" applyFill="1" applyBorder="1" applyAlignment="1" applyProtection="1">
      <alignment horizontal="left"/>
      <protection/>
    </xf>
    <xf numFmtId="0" fontId="38" fillId="43" borderId="64" xfId="0" applyFont="1" applyFill="1" applyBorder="1" applyAlignment="1" applyProtection="1">
      <alignment vertical="center"/>
      <protection/>
    </xf>
    <xf numFmtId="175" fontId="90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8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9" fillId="44" borderId="67" xfId="0" applyNumberFormat="1" applyFont="1" applyFill="1" applyBorder="1" applyAlignment="1" applyProtection="1">
      <alignment horizontal="center"/>
      <protection/>
    </xf>
    <xf numFmtId="4" fontId="30" fillId="44" borderId="68" xfId="0" applyNumberFormat="1" applyFont="1" applyFill="1" applyBorder="1" applyAlignment="1" applyProtection="1">
      <alignment horizontal="center"/>
      <protection/>
    </xf>
    <xf numFmtId="4" fontId="29" fillId="45" borderId="67" xfId="0" applyNumberFormat="1" applyFont="1" applyFill="1" applyBorder="1" applyAlignment="1" applyProtection="1">
      <alignment horizontal="center"/>
      <protection/>
    </xf>
    <xf numFmtId="4" fontId="30" fillId="45" borderId="68" xfId="0" applyNumberFormat="1" applyFont="1" applyFill="1" applyBorder="1" applyAlignment="1" applyProtection="1">
      <alignment horizontal="center"/>
      <protection/>
    </xf>
    <xf numFmtId="4" fontId="29" fillId="46" borderId="67" xfId="0" applyNumberFormat="1" applyFont="1" applyFill="1" applyBorder="1" applyAlignment="1" applyProtection="1">
      <alignment horizontal="center"/>
      <protection/>
    </xf>
    <xf numFmtId="4" fontId="30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31" fillId="34" borderId="70" xfId="0" applyNumberFormat="1" applyFont="1" applyFill="1" applyBorder="1" applyAlignment="1" applyProtection="1">
      <alignment horizontal="center"/>
      <protection/>
    </xf>
    <xf numFmtId="0" fontId="28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1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1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1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17" fillId="34" borderId="70" xfId="0" applyNumberFormat="1" applyFont="1" applyFill="1" applyBorder="1" applyAlignment="1" applyProtection="1">
      <alignment horizontal="center"/>
      <protection/>
    </xf>
    <xf numFmtId="4" fontId="8" fillId="42" borderId="71" xfId="0" applyNumberFormat="1" applyFont="1" applyFill="1" applyBorder="1" applyAlignment="1" applyProtection="1">
      <alignment horizontal="center"/>
      <protection/>
    </xf>
    <xf numFmtId="4" fontId="31" fillId="42" borderId="0" xfId="0" applyNumberFormat="1" applyFont="1" applyFill="1" applyBorder="1" applyAlignment="1" applyProtection="1">
      <alignment horizontal="center"/>
      <protection/>
    </xf>
    <xf numFmtId="0" fontId="20" fillId="34" borderId="72" xfId="37" applyFont="1" applyFill="1" applyBorder="1" applyAlignment="1" applyProtection="1">
      <alignment horizontal="center"/>
      <protection/>
    </xf>
    <xf numFmtId="0" fontId="23" fillId="34" borderId="56" xfId="38" applyFont="1" applyFill="1" applyBorder="1" applyAlignment="1" applyProtection="1">
      <alignment horizontal="center" vertical="center"/>
      <protection/>
    </xf>
    <xf numFmtId="0" fontId="23" fillId="34" borderId="73" xfId="38" applyFont="1" applyFill="1" applyBorder="1" applyAlignment="1" applyProtection="1">
      <alignment horizontal="center" vertical="center"/>
      <protection/>
    </xf>
    <xf numFmtId="0" fontId="23" fillId="34" borderId="57" xfId="38" applyFont="1" applyFill="1" applyBorder="1" applyAlignment="1" applyProtection="1">
      <alignment horizontal="center" vertical="center"/>
      <protection/>
    </xf>
    <xf numFmtId="0" fontId="23" fillId="34" borderId="56" xfId="37" applyFont="1" applyFill="1" applyBorder="1" applyAlignment="1" applyProtection="1">
      <alignment horizontal="center" vertical="center"/>
      <protection/>
    </xf>
    <xf numFmtId="0" fontId="23" fillId="34" borderId="57" xfId="37" applyFont="1" applyFill="1" applyBorder="1" applyAlignment="1" applyProtection="1">
      <alignment horizontal="center" vertical="center"/>
      <protection/>
    </xf>
    <xf numFmtId="0" fontId="4" fillId="34" borderId="74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5" xfId="37" applyFont="1" applyFill="1" applyBorder="1" applyAlignment="1" applyProtection="1">
      <alignment horizontal="center" vertical="top"/>
      <protection/>
    </xf>
    <xf numFmtId="166" fontId="20" fillId="38" borderId="0" xfId="39" applyNumberFormat="1" applyFont="1" applyFill="1" applyAlignment="1" applyProtection="1">
      <alignment horizontal="center"/>
      <protection/>
    </xf>
    <xf numFmtId="38" fontId="91" fillId="38" borderId="76" xfId="39" applyNumberFormat="1" applyFont="1" applyFill="1" applyBorder="1" applyAlignment="1" applyProtection="1">
      <alignment horizontal="center"/>
      <protection/>
    </xf>
    <xf numFmtId="38" fontId="91" fillId="38" borderId="34" xfId="39" applyNumberFormat="1" applyFont="1" applyFill="1" applyBorder="1" applyAlignment="1" applyProtection="1">
      <alignment horizontal="center"/>
      <protection/>
    </xf>
    <xf numFmtId="0" fontId="92" fillId="47" borderId="0" xfId="38" applyFont="1" applyFill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7" xfId="37" applyFont="1" applyFill="1" applyBorder="1" applyAlignment="1" applyProtection="1">
      <alignment horizontal="center" wrapText="1"/>
      <protection/>
    </xf>
    <xf numFmtId="0" fontId="3" fillId="34" borderId="78" xfId="37" applyFont="1" applyFill="1" applyBorder="1" applyAlignment="1" applyProtection="1">
      <alignment horizontal="center" wrapText="1"/>
      <protection/>
    </xf>
    <xf numFmtId="0" fontId="3" fillId="34" borderId="79" xfId="37" applyFont="1" applyFill="1" applyBorder="1" applyAlignment="1" applyProtection="1">
      <alignment horizontal="center" wrapText="1"/>
      <protection/>
    </xf>
    <xf numFmtId="0" fontId="20" fillId="34" borderId="49" xfId="38" applyFont="1" applyFill="1" applyBorder="1" applyAlignment="1" applyProtection="1">
      <alignment horizontal="center" vertical="center" wrapText="1"/>
      <protection/>
    </xf>
    <xf numFmtId="0" fontId="20" fillId="34" borderId="80" xfId="38" applyFont="1" applyFill="1" applyBorder="1" applyAlignment="1" applyProtection="1">
      <alignment horizontal="center" vertical="center" wrapText="1"/>
      <protection/>
    </xf>
    <xf numFmtId="0" fontId="20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4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6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9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12.10.2022г.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30 септември 2022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61218282.5</v>
          </cell>
          <cell r="E13">
            <v>62212933.96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9272168.27</v>
          </cell>
          <cell r="E14">
            <v>6134099.71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559033.84</v>
          </cell>
          <cell r="E15">
            <v>392797.29</v>
          </cell>
          <cell r="G15">
            <v>0</v>
          </cell>
          <cell r="H15">
            <v>0</v>
          </cell>
          <cell r="J15">
            <v>35250198.24</v>
          </cell>
          <cell r="K15">
            <v>36673751.83</v>
          </cell>
        </row>
        <row r="16">
          <cell r="D16">
            <v>2391448.83</v>
          </cell>
          <cell r="E16">
            <v>1665250.65</v>
          </cell>
          <cell r="G16">
            <v>0</v>
          </cell>
          <cell r="H16">
            <v>0</v>
          </cell>
          <cell r="J16">
            <v>13194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6516995.31</v>
          </cell>
          <cell r="K17">
            <v>6730998.66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1230310.03</v>
          </cell>
          <cell r="K18">
            <v>1208776.03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84084.01</v>
          </cell>
          <cell r="E22">
            <v>90190.72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4030314.56</v>
          </cell>
          <cell r="E24">
            <v>3530556.01</v>
          </cell>
          <cell r="G24">
            <v>492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51746</v>
          </cell>
          <cell r="E41">
            <v>40943.84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153498.22</v>
          </cell>
          <cell r="E42">
            <v>1501064.86</v>
          </cell>
          <cell r="G42">
            <v>204034.8</v>
          </cell>
          <cell r="H42">
            <v>14976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559915.12</v>
          </cell>
          <cell r="E45">
            <v>566190.77</v>
          </cell>
          <cell r="G45">
            <v>929679.55</v>
          </cell>
          <cell r="H45">
            <v>1174604.97</v>
          </cell>
          <cell r="J45">
            <v>0</v>
          </cell>
          <cell r="K45">
            <v>0</v>
          </cell>
          <cell r="P45">
            <v>929675.61</v>
          </cell>
          <cell r="Q45">
            <v>1174600.99</v>
          </cell>
        </row>
        <row r="48">
          <cell r="D48">
            <v>2000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6526132.73</v>
          </cell>
          <cell r="E49">
            <v>11792601.31</v>
          </cell>
          <cell r="G49">
            <v>0</v>
          </cell>
          <cell r="H49">
            <v>0</v>
          </cell>
          <cell r="J49">
            <v>148075.83</v>
          </cell>
          <cell r="K49">
            <v>127943.87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41830056.06</v>
          </cell>
          <cell r="E64">
            <v>45734493.38</v>
          </cell>
          <cell r="G64">
            <v>1189959.24</v>
          </cell>
          <cell r="H64">
            <v>772713.47</v>
          </cell>
          <cell r="J64">
            <v>45729972.52</v>
          </cell>
          <cell r="K64">
            <v>46339678.8</v>
          </cell>
          <cell r="P64">
            <v>0</v>
          </cell>
          <cell r="Q64">
            <v>0</v>
          </cell>
        </row>
        <row r="65">
          <cell r="D65">
            <v>-1651439.8</v>
          </cell>
          <cell r="E65">
            <v>-3904437.32</v>
          </cell>
          <cell r="G65">
            <v>-55374.61</v>
          </cell>
          <cell r="H65">
            <v>417245.77</v>
          </cell>
          <cell r="J65">
            <v>-1616022.94</v>
          </cell>
          <cell r="K65">
            <v>-609706.28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40039.04</v>
          </cell>
          <cell r="E75">
            <v>299565.68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15127.5</v>
          </cell>
          <cell r="E78">
            <v>15255.03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0.01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929675.61</v>
          </cell>
          <cell r="E82">
            <v>1174600.99</v>
          </cell>
          <cell r="G82">
            <v>0</v>
          </cell>
          <cell r="H82">
            <v>0</v>
          </cell>
          <cell r="J82">
            <v>146468.19</v>
          </cell>
          <cell r="K82">
            <v>126336.23</v>
          </cell>
          <cell r="P82">
            <v>929675.61</v>
          </cell>
          <cell r="Q82">
            <v>1174600.99</v>
          </cell>
        </row>
        <row r="85">
          <cell r="D85">
            <v>0</v>
          </cell>
          <cell r="E85">
            <v>921985.69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B7" sqref="B7:B9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</cols>
  <sheetData>
    <row r="1" spans="1:17" ht="17.25">
      <c r="A1" s="232" t="str">
        <f>+'[2]TRIAL-BALANCE'!E2</f>
        <v>НВУ "Васил Левски"</v>
      </c>
      <c r="B1" s="233"/>
      <c r="C1" s="233"/>
      <c r="D1" s="234"/>
      <c r="E1" s="61" t="s">
        <v>64</v>
      </c>
      <c r="F1" s="62"/>
      <c r="G1" s="230">
        <f>+'[2]TRIAL-BALANCE'!C6</f>
        <v>129009094</v>
      </c>
      <c r="H1" s="231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23" t="str">
        <f>+'[2]BALANCE-SHEET-2022-leva'!A2:D2</f>
        <v>(бюджетна организация, предприятие по чл. 165, ал. 1 от ЗПФ, поделение)</v>
      </c>
      <c r="B2" s="224"/>
      <c r="C2" s="224"/>
      <c r="D2" s="225"/>
      <c r="E2" s="249">
        <f>+'[2]BALANCE-SHEET-2022-leva'!E2</f>
        <v>0</v>
      </c>
      <c r="F2" s="249"/>
      <c r="G2" s="249"/>
      <c r="H2" s="249"/>
      <c r="I2" s="62"/>
      <c r="J2" s="229">
        <f>+'[2]BALANCE-SHEET-2022-leva'!J2:K2</f>
        <v>0</v>
      </c>
      <c r="K2" s="229"/>
      <c r="L2" s="62"/>
      <c r="M2" s="229">
        <f>+'[2]BALANCE-SHEET-2022-leva'!M2:N2</f>
        <v>0</v>
      </c>
      <c r="N2" s="229"/>
      <c r="O2" s="137"/>
      <c r="P2" s="137"/>
      <c r="Q2" s="137"/>
    </row>
    <row r="3" spans="1:17" ht="15">
      <c r="A3" s="235" t="str">
        <f>+'[2]TRIAL-BALANCE'!G4</f>
        <v>гр. Велико Търново, бул. "България" №76</v>
      </c>
      <c r="B3" s="236"/>
      <c r="C3" s="236"/>
      <c r="D3" s="237"/>
      <c r="E3" s="65" t="s">
        <v>0</v>
      </c>
      <c r="F3" s="66"/>
      <c r="G3" s="221">
        <f>+'[2]TRIAL-BALANCE'!J8</f>
        <v>0</v>
      </c>
      <c r="H3" s="222"/>
      <c r="I3" s="62"/>
      <c r="J3" s="67" t="s">
        <v>67</v>
      </c>
      <c r="K3" s="218" t="str">
        <f>+'[2]TRIAL-BALANCE'!G6</f>
        <v>nvu@nvu.bg</v>
      </c>
      <c r="L3" s="219"/>
      <c r="M3" s="219"/>
      <c r="N3" s="220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48" t="str">
        <f>+A1</f>
        <v>НВУ "Васил Левски"</v>
      </c>
      <c r="C5" s="248"/>
      <c r="D5" s="248"/>
      <c r="E5" s="248"/>
      <c r="F5" s="248"/>
      <c r="G5" s="248"/>
      <c r="H5" s="71" t="str">
        <f>+'[2]BALANCE-SHEET-2022-leva'!H5</f>
        <v>  към</v>
      </c>
      <c r="I5" s="72"/>
      <c r="J5" s="73" t="str">
        <f>+'[2]BALANCE-SHEET-2022-leva'!J5</f>
        <v>30 септември 2022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27">
        <f>+'[2]BALANCE-SHEET-2022-leva'!D6:E6</f>
        <v>0</v>
      </c>
      <c r="E6" s="227"/>
      <c r="F6" s="78"/>
      <c r="G6" s="227">
        <f>+'[2]BALANCE-SHEET-2022-leva'!G6:H6</f>
        <v>0</v>
      </c>
      <c r="H6" s="228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42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38" t="s">
        <v>1</v>
      </c>
      <c r="N7" s="239"/>
      <c r="O7" s="137"/>
      <c r="P7" s="137"/>
      <c r="Q7" s="137"/>
    </row>
    <row r="8" spans="1:17" ht="18" thickBot="1">
      <c r="A8" s="45" t="s">
        <v>2</v>
      </c>
      <c r="B8" s="243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40"/>
      <c r="N8" s="241"/>
      <c r="O8" s="137"/>
      <c r="P8" s="137"/>
      <c r="Q8" s="137"/>
    </row>
    <row r="9" spans="1:17" ht="27.75" thickBot="1">
      <c r="A9" s="58">
        <f>+'[2]BALANCE-SHEET-2022-leva'!A9</f>
        <v>0</v>
      </c>
      <c r="B9" s="244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+'[2]BALANCE-SHEET-2022-leva'!D13/1000+IF(+'[2]Rounding'!$C$6=$B13,+'[2]Rounding'!D$6,0)+IF(+'[2]Rounding'!$C$7=$B13,+'[2]Rounding'!D$7,0)</f>
        <v>61218.2825</v>
      </c>
      <c r="E13" s="88">
        <f>+'[2]BALANCE-SHEET-2022-leva'!E13/1000+IF(+'[2]Rounding'!$C$6=$B13,+'[2]Rounding'!E$6,0)+IF(+'[2]Rounding'!$C$7=$B13,+'[2]Rounding'!E$7,0)</f>
        <v>62212.93396</v>
      </c>
      <c r="F13" s="68"/>
      <c r="G13" s="87">
        <f>+'[2]BALANCE-SHEET-2022-leva'!G13/1000+IF(+'[2]Rounding'!$G$6=$B13,+'[2]Rounding'!H$6,0)+IF(+'[2]Rounding'!$G$7=$B13,+'[2]Rounding'!H$7,0)</f>
        <v>0</v>
      </c>
      <c r="H13" s="88">
        <f>+'[2]BALANCE-SHEET-2022-leva'!H13/1000+IF(+'[2]Rounding'!$G$6=$B13,+'[2]Rounding'!I$6,0)+IF(+'[2]Rounding'!$G$7=$B13,+'[2]Rounding'!I$7,0)</f>
        <v>0</v>
      </c>
      <c r="I13" s="68"/>
      <c r="J13" s="87">
        <f>+'[2]BALANCE-SHEET-2022-leva'!J13/1000+IF(+'[2]Rounding'!$K$6=$B13,+'[2]Rounding'!L$6,0)+IF(+'[2]Rounding'!$K$7=$B13,+'[2]Rounding'!L$7,0)</f>
        <v>0</v>
      </c>
      <c r="K13" s="88">
        <f>+'[2]BALANCE-SHEET-2022-leva'!K13/1000+IF(+'[2]Rounding'!$K$6=$B13,+'[2]Rounding'!M$6,0)+IF(+'[2]Rounding'!$K$7=$B13,+'[2]Rounding'!M$7,0)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61218.2825</v>
      </c>
      <c r="N13" s="88">
        <f>+E13+H13+K13+IF(+'[2]Rounding'!$O$6=$B13,+'[2]Rounding'!Q$6,0)+IF(+'[2]Rounding'!$O$7=$B13,+'[2]Rounding'!Q$7,0)</f>
        <v>62212.93396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+'[2]BALANCE-SHEET-2022-leva'!D14/1000+IF(+'[2]Rounding'!$C$6=$B14,+'[2]Rounding'!D$6,0)+IF(+'[2]Rounding'!$C$7=$B14,+'[2]Rounding'!D$7,0)</f>
        <v>9272.16827</v>
      </c>
      <c r="E14" s="88">
        <f>+'[2]BALANCE-SHEET-2022-leva'!E14/1000+IF(+'[2]Rounding'!$C$6=$B14,+'[2]Rounding'!E$6,0)+IF(+'[2]Rounding'!$C$7=$B14,+'[2]Rounding'!E$7,0)</f>
        <v>6134.09971</v>
      </c>
      <c r="F14" s="68"/>
      <c r="G14" s="87">
        <f>+'[2]BALANCE-SHEET-2022-leva'!G14/1000+IF(+'[2]Rounding'!$G$6=$B14,+'[2]Rounding'!H$6,0)+IF(+'[2]Rounding'!$G$7=$B14,+'[2]Rounding'!H$7,0)</f>
        <v>0</v>
      </c>
      <c r="H14" s="88">
        <f>+'[2]BALANCE-SHEET-2022-leva'!H14/1000+IF(+'[2]Rounding'!$G$6=$B14,+'[2]Rounding'!I$6,0)+IF(+'[2]Rounding'!$G$7=$B14,+'[2]Rounding'!I$7,0)</f>
        <v>0</v>
      </c>
      <c r="I14" s="68"/>
      <c r="J14" s="87">
        <f>+'[2]BALANCE-SHEET-2022-leva'!J14/1000+IF(+'[2]Rounding'!$K$6=$B14,+'[2]Rounding'!L$6,0)+IF(+'[2]Rounding'!$K$7=$B14,+'[2]Rounding'!L$7,0)</f>
        <v>0</v>
      </c>
      <c r="K14" s="88">
        <f>+'[2]BALANCE-SHEET-2022-leva'!K14/1000+IF(+'[2]Rounding'!$K$6=$B14,+'[2]Rounding'!M$6,0)+IF(+'[2]Rounding'!$K$7=$B14,+'[2]Rounding'!M$7,0)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9272.16827</v>
      </c>
      <c r="N14" s="88">
        <f>+E14+H14+K14+IF(+'[2]Rounding'!$O$6=$B14,+'[2]Rounding'!Q$6,0)+IF(+'[2]Rounding'!$O$7=$B14,+'[2]Rounding'!Q$7,0)</f>
        <v>6134.09971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+'[2]BALANCE-SHEET-2022-leva'!D15/1000+IF(+'[2]Rounding'!$C$6=$B15,+'[2]Rounding'!D$6,0)+IF(+'[2]Rounding'!$C$7=$B15,+'[2]Rounding'!D$7,0)</f>
        <v>559.0338399999999</v>
      </c>
      <c r="E15" s="88">
        <f>+'[2]BALANCE-SHEET-2022-leva'!E15/1000+IF(+'[2]Rounding'!$C$6=$B15,+'[2]Rounding'!E$6,0)+IF(+'[2]Rounding'!$C$7=$B15,+'[2]Rounding'!E$7,0)</f>
        <v>392.79729</v>
      </c>
      <c r="F15" s="68"/>
      <c r="G15" s="87">
        <f>+'[2]BALANCE-SHEET-2022-leva'!G15/1000+IF(+'[2]Rounding'!$G$6=$B15,+'[2]Rounding'!H$6,0)+IF(+'[2]Rounding'!$G$7=$B15,+'[2]Rounding'!H$7,0)</f>
        <v>0</v>
      </c>
      <c r="H15" s="88">
        <f>+'[2]BALANCE-SHEET-2022-leva'!H15/1000+IF(+'[2]Rounding'!$G$6=$B15,+'[2]Rounding'!I$6,0)+IF(+'[2]Rounding'!$G$7=$B15,+'[2]Rounding'!I$7,0)</f>
        <v>0</v>
      </c>
      <c r="I15" s="68"/>
      <c r="J15" s="87">
        <f>+'[2]BALANCE-SHEET-2022-leva'!J15/1000+IF(+'[2]Rounding'!$K$6=$B15,+'[2]Rounding'!L$6,0)+IF(+'[2]Rounding'!$K$7=$B15,+'[2]Rounding'!L$7,0)</f>
        <v>35250.198240000005</v>
      </c>
      <c r="K15" s="88">
        <f>+'[2]BALANCE-SHEET-2022-leva'!K15/1000+IF(+'[2]Rounding'!$K$6=$B15,+'[2]Rounding'!M$6,0)+IF(+'[2]Rounding'!$K$7=$B15,+'[2]Rounding'!M$7,0)</f>
        <v>36673.75183</v>
      </c>
      <c r="L15" s="68"/>
      <c r="M15" s="87">
        <f>+D15+G15+J15+IF(+'[2]Rounding'!$O$6=$B15,+'[2]Rounding'!P$6,0)+IF(+'[2]Rounding'!$O$7=$B15,+'[2]Rounding'!P$7,0)</f>
        <v>35809.23208</v>
      </c>
      <c r="N15" s="88">
        <f>+E15+H15+K15+IF(+'[2]Rounding'!$O$6=$B15,+'[2]Rounding'!Q$6,0)+IF(+'[2]Rounding'!$O$7=$B15,+'[2]Rounding'!Q$7,0)</f>
        <v>37066.54912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+'[2]BALANCE-SHEET-2022-leva'!D16/1000+IF(+'[2]Rounding'!$C$6=$B16,+'[2]Rounding'!D$6,0)+IF(+'[2]Rounding'!$C$7=$B16,+'[2]Rounding'!D$7,0)</f>
        <v>2391.4488300000003</v>
      </c>
      <c r="E16" s="88">
        <f>+'[2]BALANCE-SHEET-2022-leva'!E16/1000+IF(+'[2]Rounding'!$C$6=$B16,+'[2]Rounding'!E$6,0)+IF(+'[2]Rounding'!$C$7=$B16,+'[2]Rounding'!E$7,0)</f>
        <v>1665.25065</v>
      </c>
      <c r="F16" s="68"/>
      <c r="G16" s="87">
        <f>+'[2]BALANCE-SHEET-2022-leva'!G16/1000+IF(+'[2]Rounding'!$G$6=$B16,+'[2]Rounding'!H$6,0)+IF(+'[2]Rounding'!$G$7=$B16,+'[2]Rounding'!H$7,0)</f>
        <v>0</v>
      </c>
      <c r="H16" s="88">
        <f>+'[2]BALANCE-SHEET-2022-leva'!H16/1000+IF(+'[2]Rounding'!$G$6=$B16,+'[2]Rounding'!I$6,0)+IF(+'[2]Rounding'!$G$7=$B16,+'[2]Rounding'!I$7,0)</f>
        <v>0</v>
      </c>
      <c r="I16" s="68"/>
      <c r="J16" s="87">
        <f>+'[2]BALANCE-SHEET-2022-leva'!J16/1000+IF(+'[2]Rounding'!$K$6=$B16,+'[2]Rounding'!L$6,0)+IF(+'[2]Rounding'!$K$7=$B16,+'[2]Rounding'!L$7,0)</f>
        <v>13.194</v>
      </c>
      <c r="K16" s="88">
        <f>+'[2]BALANCE-SHEET-2022-leva'!K16/1000+IF(+'[2]Rounding'!$K$6=$B16,+'[2]Rounding'!M$6,0)+IF(+'[2]Rounding'!$K$7=$B16,+'[2]Rounding'!M$7,0)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2404.6428300000002</v>
      </c>
      <c r="N16" s="88">
        <f>+E16+H16+K16+IF(+'[2]Rounding'!$O$6=$B16,+'[2]Rounding'!Q$6,0)+IF(+'[2]Rounding'!$O$7=$B16,+'[2]Rounding'!Q$7,0)</f>
        <v>1678.44465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+'[2]BALANCE-SHEET-2022-leva'!D17/1000+IF(+'[2]Rounding'!$C$6=$B17,+'[2]Rounding'!D$6,0)+IF(+'[2]Rounding'!$C$7=$B17,+'[2]Rounding'!D$7,0)</f>
        <v>0</v>
      </c>
      <c r="E17" s="88">
        <f>+'[2]BALANCE-SHEET-2022-leva'!E17/1000+IF(+'[2]Rounding'!$C$6=$B17,+'[2]Rounding'!E$6,0)+IF(+'[2]Rounding'!$C$7=$B17,+'[2]Rounding'!E$7,0)</f>
        <v>0</v>
      </c>
      <c r="F17" s="68"/>
      <c r="G17" s="87">
        <f>+'[2]BALANCE-SHEET-2022-leva'!G17/1000+IF(+'[2]Rounding'!$G$6=$B17,+'[2]Rounding'!H$6,0)+IF(+'[2]Rounding'!$G$7=$B17,+'[2]Rounding'!H$7,0)</f>
        <v>0</v>
      </c>
      <c r="H17" s="88">
        <f>+'[2]BALANCE-SHEET-2022-leva'!H17/1000+IF(+'[2]Rounding'!$G$6=$B17,+'[2]Rounding'!I$6,0)+IF(+'[2]Rounding'!$G$7=$B17,+'[2]Rounding'!I$7,0)</f>
        <v>0</v>
      </c>
      <c r="I17" s="68"/>
      <c r="J17" s="87">
        <f>+'[2]BALANCE-SHEET-2022-leva'!J17/1000+IF(+'[2]Rounding'!$K$6=$B17,+'[2]Rounding'!L$6,0)+IF(+'[2]Rounding'!$K$7=$B17,+'[2]Rounding'!L$7,0)</f>
        <v>6516.995309999999</v>
      </c>
      <c r="K17" s="88">
        <f>+'[2]BALANCE-SHEET-2022-leva'!K17/1000+IF(+'[2]Rounding'!$K$6=$B17,+'[2]Rounding'!M$6,0)+IF(+'[2]Rounding'!$K$7=$B17,+'[2]Rounding'!M$7,0)</f>
        <v>6730.99866</v>
      </c>
      <c r="L17" s="68"/>
      <c r="M17" s="87">
        <f>+D17+G17+J17+IF(+'[2]Rounding'!$O$6=$B17,+'[2]Rounding'!P$6,0)+IF(+'[2]Rounding'!$O$7=$B17,+'[2]Rounding'!P$7,0)</f>
        <v>6516.995309999999</v>
      </c>
      <c r="N17" s="88">
        <f>+E17+H17+K17+IF(+'[2]Rounding'!$O$6=$B17,+'[2]Rounding'!Q$6,0)+IF(+'[2]Rounding'!$O$7=$B17,+'[2]Rounding'!Q$7,0)</f>
        <v>6730.99866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+'[2]BALANCE-SHEET-2022-leva'!D18/1000+IF(+'[2]Rounding'!$C$6=$B18,+'[2]Rounding'!D$6,0)+IF(+'[2]Rounding'!$C$7=$B18,+'[2]Rounding'!D$7,0)</f>
        <v>0</v>
      </c>
      <c r="E18" s="88">
        <f>+'[2]BALANCE-SHEET-2022-leva'!E18/1000+IF(+'[2]Rounding'!$C$6=$B18,+'[2]Rounding'!E$6,0)+IF(+'[2]Rounding'!$C$7=$B18,+'[2]Rounding'!E$7,0)</f>
        <v>0</v>
      </c>
      <c r="F18" s="68"/>
      <c r="G18" s="87">
        <f>+'[2]BALANCE-SHEET-2022-leva'!G18/1000+IF(+'[2]Rounding'!$G$6=$B18,+'[2]Rounding'!H$6,0)+IF(+'[2]Rounding'!$G$7=$B18,+'[2]Rounding'!H$7,0)</f>
        <v>0</v>
      </c>
      <c r="H18" s="88">
        <f>+'[2]BALANCE-SHEET-2022-leva'!H18/1000+IF(+'[2]Rounding'!$G$6=$B18,+'[2]Rounding'!I$6,0)+IF(+'[2]Rounding'!$G$7=$B18,+'[2]Rounding'!I$7,0)</f>
        <v>0</v>
      </c>
      <c r="I18" s="68"/>
      <c r="J18" s="87">
        <f>+'[2]BALANCE-SHEET-2022-leva'!J18/1000+IF(+'[2]Rounding'!$K$6=$B18,+'[2]Rounding'!L$6,0)+IF(+'[2]Rounding'!$K$7=$B18,+'[2]Rounding'!L$7,0)</f>
        <v>1230.31003</v>
      </c>
      <c r="K18" s="88">
        <f>+'[2]BALANCE-SHEET-2022-leva'!K18/1000+IF(+'[2]Rounding'!$K$6=$B18,+'[2]Rounding'!M$6,0)+IF(+'[2]Rounding'!$K$7=$B18,+'[2]Rounding'!M$7,0)</f>
        <v>1208.77603</v>
      </c>
      <c r="L18" s="68"/>
      <c r="M18" s="87">
        <f>+D18+G18+J18+IF(+'[2]Rounding'!$O$6=$B18,+'[2]Rounding'!P$6,0)+IF(+'[2]Rounding'!$O$7=$B18,+'[2]Rounding'!P$7,0)</f>
        <v>1230.31003</v>
      </c>
      <c r="N18" s="88">
        <f>+E18+H18+K18+IF(+'[2]Rounding'!$O$6=$B18,+'[2]Rounding'!Q$6,0)+IF(+'[2]Rounding'!$O$7=$B18,+'[2]Rounding'!Q$7,0)</f>
        <v>1208.77603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+'[2]BALANCE-SHEET-2022-leva'!D19/1000+IF(+'[2]Rounding'!$C$6=$B19,+'[2]Rounding'!D$6,0)+IF(+'[2]Rounding'!$C$7=$B19,+'[2]Rounding'!D$7,0)</f>
        <v>26715.945</v>
      </c>
      <c r="E19" s="90">
        <f>+'[2]BALANCE-SHEET-2022-leva'!E19/1000+IF(+'[2]Rounding'!$C$6=$B19,+'[2]Rounding'!E$6,0)+IF(+'[2]Rounding'!$C$7=$B19,+'[2]Rounding'!E$7,0)</f>
        <v>26715.945</v>
      </c>
      <c r="F19" s="68"/>
      <c r="G19" s="89">
        <f>+'[2]BALANCE-SHEET-2022-leva'!G19/1000+IF(+'[2]Rounding'!$G$6=$B19,+'[2]Rounding'!H$6,0)+IF(+'[2]Rounding'!$G$7=$B19,+'[2]Rounding'!H$7,0)</f>
        <v>0</v>
      </c>
      <c r="H19" s="90">
        <f>+'[2]BALANCE-SHEET-2022-leva'!H19/1000+IF(+'[2]Rounding'!$G$6=$B19,+'[2]Rounding'!I$6,0)+IF(+'[2]Rounding'!$G$7=$B19,+'[2]Rounding'!I$7,0)</f>
        <v>0</v>
      </c>
      <c r="I19" s="68"/>
      <c r="J19" s="87">
        <f>+'[2]BALANCE-SHEET-2022-leva'!J19/1000+IF(+'[2]Rounding'!$K$6=$B19,+'[2]Rounding'!L$6,0)+IF(+'[2]Rounding'!$K$7=$B19,+'[2]Rounding'!L$7,0)</f>
        <v>1044.74</v>
      </c>
      <c r="K19" s="88">
        <f>+'[2]BALANCE-SHEET-2022-leva'!K19/1000+IF(+'[2]Rounding'!$K$6=$B19,+'[2]Rounding'!M$6,0)+IF(+'[2]Rounding'!$K$7=$B19,+'[2]Rounding'!M$7,0)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100156.87844</v>
      </c>
      <c r="E20" s="92">
        <f>+E13+E14+E15+E16+E17+E18+E19</f>
        <v>97121.02661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44055.437580000005</v>
      </c>
      <c r="K20" s="92">
        <f>+K13+K14+K15+K16+K17+K18+K19</f>
        <v>45671.46052</v>
      </c>
      <c r="L20" s="68"/>
      <c r="M20" s="91">
        <f>+M13+M14+M15+M16+M17+M18+M19</f>
        <v>144212.31602</v>
      </c>
      <c r="N20" s="92">
        <f>+N13+N14+N15+N16+N17+N18+N19</f>
        <v>142792.48713000002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+'[2]BALANCE-SHEET-2022-leva'!D22/1000+IF(+'[2]Rounding'!$C$6=$B22,+'[2]Rounding'!D$6,0)+IF(+'[2]Rounding'!$C$7=$B22,+'[2]Rounding'!D$7,0)</f>
        <v>84.08400999999999</v>
      </c>
      <c r="E22" s="92">
        <f>+'[2]BALANCE-SHEET-2022-leva'!E22/1000+IF(+'[2]Rounding'!$C$6=$B22,+'[2]Rounding'!E$6,0)+IF(+'[2]Rounding'!$C$7=$B22,+'[2]Rounding'!E$7,0)</f>
        <v>90.19072</v>
      </c>
      <c r="F22" s="68"/>
      <c r="G22" s="91">
        <f>+'[2]BALANCE-SHEET-2022-leva'!G22/1000+IF(+'[2]Rounding'!$G$6=$B22,+'[2]Rounding'!H$6,0)+IF(+'[2]Rounding'!$G$7=$B22,+'[2]Rounding'!H$7,0)</f>
        <v>0</v>
      </c>
      <c r="H22" s="92">
        <f>+'[2]BALANCE-SHEET-2022-leva'!H22/1000+IF(+'[2]Rounding'!$G$6=$B22,+'[2]Rounding'!I$6,0)+IF(+'[2]Rounding'!$G$7=$B22,+'[2]Rounding'!I$7,0)</f>
        <v>0</v>
      </c>
      <c r="I22" s="68"/>
      <c r="J22" s="91">
        <f>+'[2]BALANCE-SHEET-2022-leva'!J22/1000+IF(+'[2]Rounding'!$K$6=$B22,+'[2]Rounding'!L$6,0)+IF(+'[2]Rounding'!$K$7=$B22,+'[2]Rounding'!L$7,0)</f>
        <v>0</v>
      </c>
      <c r="K22" s="92">
        <f>+'[2]BALANCE-SHEET-2022-leva'!K22/1000+IF(+'[2]Rounding'!$K$6=$B22,+'[2]Rounding'!M$6,0)+IF(+'[2]Rounding'!$K$7=$B22,+'[2]Rounding'!M$7,0)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84.08400999999999</v>
      </c>
      <c r="N22" s="92">
        <f>+E22+H22+K22+IF(+'[2]Rounding'!$O$6=$B22,+'[2]Rounding'!Q$6,0)+IF(+'[2]Rounding'!$O$7=$B22,+'[2]Rounding'!Q$7,0)</f>
        <v>90.19072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+'[2]BALANCE-SHEET-2022-leva'!D24/1000+IF(+'[2]Rounding'!$C$6=$B24,+'[2]Rounding'!D$6,0)+IF(+'[2]Rounding'!$C$7=$B24,+'[2]Rounding'!D$7,0)</f>
        <v>4030.3145600000003</v>
      </c>
      <c r="E24" s="88">
        <f>+'[2]BALANCE-SHEET-2022-leva'!E24/1000+IF(+'[2]Rounding'!$C$6=$B24,+'[2]Rounding'!E$6,0)+IF(+'[2]Rounding'!$C$7=$B24,+'[2]Rounding'!E$7,0)</f>
        <v>3530.55601</v>
      </c>
      <c r="F24" s="68"/>
      <c r="G24" s="87">
        <f>+'[2]BALANCE-SHEET-2022-leva'!G24/1000+IF(+'[2]Rounding'!$G$6=$B24,+'[2]Rounding'!H$6,0)+IF(+'[2]Rounding'!$G$7=$B24,+'[2]Rounding'!H$7,0)</f>
        <v>0.492</v>
      </c>
      <c r="H24" s="88">
        <f>+'[2]BALANCE-SHEET-2022-leva'!H24/1000+IF(+'[2]Rounding'!$G$6=$B24,+'[2]Rounding'!I$6,0)+IF(+'[2]Rounding'!$G$7=$B24,+'[2]Rounding'!I$7,0)</f>
        <v>0</v>
      </c>
      <c r="I24" s="68"/>
      <c r="J24" s="87">
        <f>+'[2]BALANCE-SHEET-2022-leva'!J24/1000+IF(+'[2]Rounding'!$K$6=$B24,+'[2]Rounding'!L$6,0)+IF(+'[2]Rounding'!$K$7=$B24,+'[2]Rounding'!L$7,0)</f>
        <v>0</v>
      </c>
      <c r="K24" s="88">
        <f>+'[2]BALANCE-SHEET-2022-leva'!K24/1000+IF(+'[2]Rounding'!$K$6=$B24,+'[2]Rounding'!M$6,0)+IF(+'[2]Rounding'!$K$7=$B24,+'[2]Rounding'!M$7,0)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4030.8065600000004</v>
      </c>
      <c r="N24" s="88">
        <f>+E24+H24+K24+IF(+'[2]Rounding'!$O$6=$B24,+'[2]Rounding'!Q$6,0)+IF(+'[2]Rounding'!$O$7=$B24,+'[2]Rounding'!Q$7,0)</f>
        <v>3530.55601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+'[2]BALANCE-SHEET-2022-leva'!D25/1000+IF(+'[2]Rounding'!$C$6=$B25,+'[2]Rounding'!D$6,0)+IF(+'[2]Rounding'!$C$7=$B25,+'[2]Rounding'!D$7,0)</f>
        <v>0</v>
      </c>
      <c r="E25" s="90">
        <f>+'[2]BALANCE-SHEET-2022-leva'!E25/1000+IF(+'[2]Rounding'!$C$6=$B25,+'[2]Rounding'!E$6,0)+IF(+'[2]Rounding'!$C$7=$B25,+'[2]Rounding'!E$7,0)</f>
        <v>0</v>
      </c>
      <c r="F25" s="68"/>
      <c r="G25" s="89">
        <f>+'[2]BALANCE-SHEET-2022-leva'!G25/1000+IF(+'[2]Rounding'!$G$6=$B25,+'[2]Rounding'!H$6,0)+IF(+'[2]Rounding'!$G$7=$B25,+'[2]Rounding'!H$7,0)</f>
        <v>0</v>
      </c>
      <c r="H25" s="90">
        <f>+'[2]BALANCE-SHEET-2022-leva'!H25/1000+IF(+'[2]Rounding'!$G$6=$B25,+'[2]Rounding'!I$6,0)+IF(+'[2]Rounding'!$G$7=$B25,+'[2]Rounding'!I$7,0)</f>
        <v>0</v>
      </c>
      <c r="I25" s="68"/>
      <c r="J25" s="89">
        <f>+'[2]BALANCE-SHEET-2022-leva'!J25/1000+IF(+'[2]Rounding'!$K$6=$B25,+'[2]Rounding'!L$6,0)+IF(+'[2]Rounding'!$K$7=$B25,+'[2]Rounding'!L$7,0)</f>
        <v>0</v>
      </c>
      <c r="K25" s="90">
        <f>+'[2]BALANCE-SHEET-2022-leva'!K25/1000+IF(+'[2]Rounding'!$K$6=$B25,+'[2]Rounding'!M$6,0)+IF(+'[2]Rounding'!$K$7=$B25,+'[2]Rounding'!M$7,0)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4030.3145600000003</v>
      </c>
      <c r="E26" s="92">
        <f>++E24+E25</f>
        <v>3530.55601</v>
      </c>
      <c r="F26" s="68"/>
      <c r="G26" s="91">
        <f>+G24+G25</f>
        <v>0.492</v>
      </c>
      <c r="H26" s="92">
        <f>++H24+H25</f>
        <v>0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4030.8065600000004</v>
      </c>
      <c r="N26" s="92">
        <f>++N24+N25</f>
        <v>3530.55601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104271.27701</v>
      </c>
      <c r="E28" s="96">
        <f>++E20+E22+E26</f>
        <v>100741.77334</v>
      </c>
      <c r="F28" s="68"/>
      <c r="G28" s="95">
        <f>++G20+G22+G26</f>
        <v>0.492</v>
      </c>
      <c r="H28" s="96">
        <f>++H20+H22+H26</f>
        <v>0</v>
      </c>
      <c r="I28" s="68"/>
      <c r="J28" s="95">
        <f>++J20+J22+J26</f>
        <v>44055.437580000005</v>
      </c>
      <c r="K28" s="96">
        <f>++K20+K22+K26</f>
        <v>45671.46052</v>
      </c>
      <c r="L28" s="68"/>
      <c r="M28" s="95">
        <f>++M20+M22+M26</f>
        <v>148327.20659</v>
      </c>
      <c r="N28" s="96">
        <f>++N20+N22+N26</f>
        <v>146413.23386000004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+'[2]BALANCE-SHEET-2022-leva'!D31/1000+IF(+'[2]Rounding'!$C$6=$B31,+'[2]Rounding'!D$6,0)+IF(+'[2]Rounding'!$C$7=$B31,+'[2]Rounding'!D$7,0)</f>
        <v>0</v>
      </c>
      <c r="E31" s="88">
        <f>+'[2]BALANCE-SHEET-2022-leva'!E31/1000+IF(+'[2]Rounding'!$C$6=$B31,+'[2]Rounding'!E$6,0)+IF(+'[2]Rounding'!$C$7=$B31,+'[2]Rounding'!E$7,0)</f>
        <v>0</v>
      </c>
      <c r="F31" s="68"/>
      <c r="G31" s="87">
        <f>+'[2]BALANCE-SHEET-2022-leva'!G31/1000+IF(+'[2]Rounding'!$G$6=$B31,+'[2]Rounding'!H$6,0)+IF(+'[2]Rounding'!$G$7=$B31,+'[2]Rounding'!H$7,0)</f>
        <v>0</v>
      </c>
      <c r="H31" s="88">
        <f>+'[2]BALANCE-SHEET-2022-leva'!H31/1000+IF(+'[2]Rounding'!$G$6=$B31,+'[2]Rounding'!I$6,0)+IF(+'[2]Rounding'!$G$7=$B31,+'[2]Rounding'!I$7,0)</f>
        <v>0</v>
      </c>
      <c r="I31" s="68"/>
      <c r="J31" s="87">
        <f>+'[2]BALANCE-SHEET-2022-leva'!J31/1000+IF(+'[2]Rounding'!$K$6=$B31,+'[2]Rounding'!L$6,0)+IF(+'[2]Rounding'!$K$7=$B31,+'[2]Rounding'!L$7,0)</f>
        <v>0</v>
      </c>
      <c r="K31" s="88">
        <f>+'[2]BALANCE-SHEET-2022-leva'!K31/1000+IF(+'[2]Rounding'!$K$6=$B31,+'[2]Rounding'!M$6,0)+IF(+'[2]Rounding'!$K$7=$B31,+'[2]Rounding'!M$7,0)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+'[2]BALANCE-SHEET-2022-leva'!D32/1000+IF(+'[2]Rounding'!$C$6=$B32,+'[2]Rounding'!D$6,0)+IF(+'[2]Rounding'!$C$7=$B32,+'[2]Rounding'!D$7,0)</f>
        <v>0</v>
      </c>
      <c r="E32" s="88">
        <f>+'[2]BALANCE-SHEET-2022-leva'!E32/1000+IF(+'[2]Rounding'!$C$6=$B32,+'[2]Rounding'!E$6,0)+IF(+'[2]Rounding'!$C$7=$B32,+'[2]Rounding'!E$7,0)</f>
        <v>0</v>
      </c>
      <c r="F32" s="68"/>
      <c r="G32" s="87">
        <f>+'[2]BALANCE-SHEET-2022-leva'!G32/1000+IF(+'[2]Rounding'!$G$6=$B32,+'[2]Rounding'!H$6,0)+IF(+'[2]Rounding'!$G$7=$B32,+'[2]Rounding'!H$7,0)</f>
        <v>0</v>
      </c>
      <c r="H32" s="88">
        <f>+'[2]BALANCE-SHEET-2022-leva'!H32/1000+IF(+'[2]Rounding'!$G$6=$B32,+'[2]Rounding'!I$6,0)+IF(+'[2]Rounding'!$G$7=$B32,+'[2]Rounding'!I$7,0)</f>
        <v>0</v>
      </c>
      <c r="I32" s="68"/>
      <c r="J32" s="87">
        <f>+'[2]BALANCE-SHEET-2022-leva'!J32/1000+IF(+'[2]Rounding'!$K$6=$B32,+'[2]Rounding'!L$6,0)+IF(+'[2]Rounding'!$K$7=$B32,+'[2]Rounding'!L$7,0)</f>
        <v>0</v>
      </c>
      <c r="K32" s="88">
        <f>+'[2]BALANCE-SHEET-2022-leva'!K32/1000+IF(+'[2]Rounding'!$K$6=$B32,+'[2]Rounding'!M$6,0)+IF(+'[2]Rounding'!$K$7=$B32,+'[2]Rounding'!M$7,0)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+'[2]BALANCE-SHEET-2022-leva'!D33/1000+IF(+'[2]Rounding'!$C$6=$B33,+'[2]Rounding'!D$6,0)+IF(+'[2]Rounding'!$C$7=$B33,+'[2]Rounding'!D$7,0)</f>
        <v>0</v>
      </c>
      <c r="E33" s="90">
        <f>+'[2]BALANCE-SHEET-2022-leva'!E33/1000+IF(+'[2]Rounding'!$C$6=$B33,+'[2]Rounding'!E$6,0)+IF(+'[2]Rounding'!$C$7=$B33,+'[2]Rounding'!E$7,0)</f>
        <v>0</v>
      </c>
      <c r="F33" s="68"/>
      <c r="G33" s="89">
        <f>+'[2]BALANCE-SHEET-2022-leva'!G33/1000+IF(+'[2]Rounding'!$G$6=$B33,+'[2]Rounding'!H$6,0)+IF(+'[2]Rounding'!$G$7=$B33,+'[2]Rounding'!H$7,0)</f>
        <v>0</v>
      </c>
      <c r="H33" s="90">
        <f>+'[2]BALANCE-SHEET-2022-leva'!H33/1000+IF(+'[2]Rounding'!$G$6=$B33,+'[2]Rounding'!I$6,0)+IF(+'[2]Rounding'!$G$7=$B33,+'[2]Rounding'!I$7,0)</f>
        <v>0</v>
      </c>
      <c r="I33" s="68"/>
      <c r="J33" s="89">
        <f>+'[2]BALANCE-SHEET-2022-leva'!J33/1000+IF(+'[2]Rounding'!$K$6=$B33,+'[2]Rounding'!L$6,0)+IF(+'[2]Rounding'!$K$7=$B33,+'[2]Rounding'!L$7,0)</f>
        <v>0</v>
      </c>
      <c r="K33" s="90">
        <f>+'[2]BALANCE-SHEET-2022-leva'!K33/1000+IF(+'[2]Rounding'!$K$6=$B33,+'[2]Rounding'!M$6,0)+IF(+'[2]Rounding'!$K$7=$B33,+'[2]Rounding'!M$7,0)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+'[2]BALANCE-SHEET-2022-leva'!Q35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+'[2]BALANCE-SHEET-2022-leva'!D36/1000+IF(+'[2]Rounding'!$C$6=$B36,+'[2]Rounding'!D$6,0)+IF(+'[2]Rounding'!$C$7=$B36,+'[2]Rounding'!D$7,0)</f>
        <v>0</v>
      </c>
      <c r="E36" s="88">
        <f>+'[2]BALANCE-SHEET-2022-leva'!E36/1000+IF(+'[2]Rounding'!$C$6=$B36,+'[2]Rounding'!E$6,0)+IF(+'[2]Rounding'!$C$7=$B36,+'[2]Rounding'!E$7,0)</f>
        <v>0</v>
      </c>
      <c r="F36" s="68"/>
      <c r="G36" s="87">
        <f>+'[2]BALANCE-SHEET-2022-leva'!G36/1000+IF(+'[2]Rounding'!$G$6=$B36,+'[2]Rounding'!H$6,0)+IF(+'[2]Rounding'!$G$7=$B36,+'[2]Rounding'!H$7,0)</f>
        <v>0</v>
      </c>
      <c r="H36" s="88">
        <f>+'[2]BALANCE-SHEET-2022-leva'!H36/1000+IF(+'[2]Rounding'!$G$6=$B36,+'[2]Rounding'!I$6,0)+IF(+'[2]Rounding'!$G$7=$B36,+'[2]Rounding'!I$7,0)</f>
        <v>0</v>
      </c>
      <c r="I36" s="68"/>
      <c r="J36" s="87">
        <f>+'[2]BALANCE-SHEET-2022-leva'!J36/1000+IF(+'[2]Rounding'!$K$6=$B36,+'[2]Rounding'!L$6,0)+IF(+'[2]Rounding'!$K$7=$B36,+'[2]Rounding'!L$7,0)</f>
        <v>0</v>
      </c>
      <c r="K36" s="88">
        <f>+'[2]BALANCE-SHEET-2022-leva'!K36/1000+IF(+'[2]Rounding'!$K$6=$B36,+'[2]Rounding'!M$6,0)+IF(+'[2]Rounding'!$K$7=$B36,+'[2]Rounding'!M$7,0)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+'[2]BALANCE-SHEET-2022-leva'!Q36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+'[2]BALANCE-SHEET-2022-leva'!D37/1000+IF(+'[2]Rounding'!$C$6=$B37,+'[2]Rounding'!D$6,0)+IF(+'[2]Rounding'!$C$7=$B37,+'[2]Rounding'!D$7,0)</f>
        <v>0</v>
      </c>
      <c r="E37" s="90">
        <f>+'[2]BALANCE-SHEET-2022-leva'!E37/1000+IF(+'[2]Rounding'!$C$6=$B37,+'[2]Rounding'!E$6,0)+IF(+'[2]Rounding'!$C$7=$B37,+'[2]Rounding'!E$7,0)</f>
        <v>0</v>
      </c>
      <c r="F37" s="68"/>
      <c r="G37" s="89">
        <f>+'[2]BALANCE-SHEET-2022-leva'!G37/1000+IF(+'[2]Rounding'!$G$6=$B37,+'[2]Rounding'!H$6,0)+IF(+'[2]Rounding'!$G$7=$B37,+'[2]Rounding'!H$7,0)</f>
        <v>0</v>
      </c>
      <c r="H37" s="90">
        <f>+'[2]BALANCE-SHEET-2022-leva'!H37/1000+IF(+'[2]Rounding'!$G$6=$B37,+'[2]Rounding'!I$6,0)+IF(+'[2]Rounding'!$G$7=$B37,+'[2]Rounding'!I$7,0)</f>
        <v>0</v>
      </c>
      <c r="I37" s="68"/>
      <c r="J37" s="89">
        <f>+'[2]BALANCE-SHEET-2022-leva'!J37/1000+IF(+'[2]Rounding'!$K$6=$B37,+'[2]Rounding'!L$6,0)+IF(+'[2]Rounding'!$K$7=$B37,+'[2]Rounding'!L$7,0)</f>
        <v>0</v>
      </c>
      <c r="K37" s="90">
        <f>+'[2]BALANCE-SHEET-2022-leva'!K37/1000+IF(+'[2]Rounding'!$K$6=$B37,+'[2]Rounding'!M$6,0)+IF(+'[2]Rounding'!$K$7=$B37,+'[2]Rounding'!M$7,0)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+'[2]BALANCE-SHEET-2022-leva'!D40/1000+IF(+'[2]Rounding'!$C$6=$B40,+'[2]Rounding'!D$6,0)+IF(+'[2]Rounding'!$C$7=$B40,+'[2]Rounding'!D$7,0)</f>
        <v>0</v>
      </c>
      <c r="E40" s="88">
        <f>+'[2]BALANCE-SHEET-2022-leva'!E40/1000+IF(+'[2]Rounding'!$C$6=$B40,+'[2]Rounding'!E$6,0)+IF(+'[2]Rounding'!$C$7=$B40,+'[2]Rounding'!E$7,0)</f>
        <v>0</v>
      </c>
      <c r="F40" s="68"/>
      <c r="G40" s="87">
        <f>+'[2]BALANCE-SHEET-2022-leva'!G40/1000+IF(+'[2]Rounding'!$G$6=$B40,+'[2]Rounding'!H$6,0)+IF(+'[2]Rounding'!$G$7=$B40,+'[2]Rounding'!H$7,0)</f>
        <v>0</v>
      </c>
      <c r="H40" s="88">
        <f>+'[2]BALANCE-SHEET-2022-leva'!H40/1000+IF(+'[2]Rounding'!$G$6=$B40,+'[2]Rounding'!I$6,0)+IF(+'[2]Rounding'!$G$7=$B40,+'[2]Rounding'!I$7,0)</f>
        <v>0</v>
      </c>
      <c r="I40" s="68"/>
      <c r="J40" s="87">
        <f>+'[2]BALANCE-SHEET-2022-leva'!J40/1000+IF(+'[2]Rounding'!$K$6=$B40,+'[2]Rounding'!L$6,0)+IF(+'[2]Rounding'!$K$7=$B40,+'[2]Rounding'!L$7,0)</f>
        <v>0</v>
      </c>
      <c r="K40" s="88">
        <f>+'[2]BALANCE-SHEET-2022-leva'!K40/1000+IF(+'[2]Rounding'!$K$6=$B40,+'[2]Rounding'!M$6,0)+IF(+'[2]Rounding'!$K$7=$B40,+'[2]Rounding'!M$7,0)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+'[2]BALANCE-SHEET-2022-leva'!P40/1000</f>
        <v>0</v>
      </c>
      <c r="Q40" s="151">
        <f>+'[2]BALANCE-SHEET-2022-leva'!Q40/1000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+'[2]BALANCE-SHEET-2022-leva'!D41/1000+IF(+'[2]Rounding'!$C$6=$B41,+'[2]Rounding'!D$6,0)+IF(+'[2]Rounding'!$C$7=$B41,+'[2]Rounding'!D$7,0)</f>
        <v>51.746</v>
      </c>
      <c r="E41" s="88">
        <f>+'[2]BALANCE-SHEET-2022-leva'!E41/1000+IF(+'[2]Rounding'!$C$6=$B41,+'[2]Rounding'!E$6,0)+IF(+'[2]Rounding'!$C$7=$B41,+'[2]Rounding'!E$7,0)</f>
        <v>40.943839999999994</v>
      </c>
      <c r="F41" s="68"/>
      <c r="G41" s="87">
        <f>+'[2]BALANCE-SHEET-2022-leva'!G41/1000+IF(+'[2]Rounding'!$G$6=$B41,+'[2]Rounding'!H$6,0)+IF(+'[2]Rounding'!$G$7=$B41,+'[2]Rounding'!H$7,0)</f>
        <v>0</v>
      </c>
      <c r="H41" s="88">
        <f>+'[2]BALANCE-SHEET-2022-leva'!H41/1000+IF(+'[2]Rounding'!$G$6=$B41,+'[2]Rounding'!I$6,0)+IF(+'[2]Rounding'!$G$7=$B41,+'[2]Rounding'!I$7,0)</f>
        <v>0</v>
      </c>
      <c r="I41" s="68"/>
      <c r="J41" s="87">
        <f>+'[2]BALANCE-SHEET-2022-leva'!J41/1000+IF(+'[2]Rounding'!$K$6=$B41,+'[2]Rounding'!L$6,0)+IF(+'[2]Rounding'!$K$7=$B41,+'[2]Rounding'!L$7,0)</f>
        <v>0</v>
      </c>
      <c r="K41" s="88">
        <f>+'[2]BALANCE-SHEET-2022-leva'!K41/1000+IF(+'[2]Rounding'!$K$6=$B41,+'[2]Rounding'!M$6,0)+IF(+'[2]Rounding'!$K$7=$B41,+'[2]Rounding'!M$7,0)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51.746</v>
      </c>
      <c r="N41" s="88">
        <f>+E41+H41+K41+IF(+'[2]Rounding'!$O$6=$B41,+'[2]Rounding'!Q$6,0)+IF(+'[2]Rounding'!$O$7=$B41,+'[2]Rounding'!Q$7,0)</f>
        <v>40.943839999999994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+'[2]BALANCE-SHEET-2022-leva'!D42/1000+IF(+'[2]Rounding'!$C$6=$B42,+'[2]Rounding'!D$6,0)+IF(+'[2]Rounding'!$C$7=$B42,+'[2]Rounding'!D$7,0)</f>
        <v>153.49822</v>
      </c>
      <c r="E42" s="88">
        <f>+'[2]BALANCE-SHEET-2022-leva'!E42/1000+IF(+'[2]Rounding'!$C$6=$B42,+'[2]Rounding'!E$6,0)+IF(+'[2]Rounding'!$C$7=$B42,+'[2]Rounding'!E$7,0)</f>
        <v>1501.0648600000002</v>
      </c>
      <c r="F42" s="68"/>
      <c r="G42" s="87">
        <f>+'[2]BALANCE-SHEET-2022-leva'!G42/1000+IF(+'[2]Rounding'!$G$6=$B42,+'[2]Rounding'!H$6,0)+IF(+'[2]Rounding'!$G$7=$B42,+'[2]Rounding'!H$7,0)</f>
        <v>204.0348</v>
      </c>
      <c r="H42" s="88">
        <f>+'[2]BALANCE-SHEET-2022-leva'!H42/1000+IF(+'[2]Rounding'!$G$6=$B42,+'[2]Rounding'!I$6,0)+IF(+'[2]Rounding'!$G$7=$B42,+'[2]Rounding'!I$7,0)</f>
        <v>14.976</v>
      </c>
      <c r="I42" s="68"/>
      <c r="J42" s="87">
        <f>+'[2]BALANCE-SHEET-2022-leva'!J42/1000+IF(+'[2]Rounding'!$K$6=$B42,+'[2]Rounding'!L$6,0)+IF(+'[2]Rounding'!$K$7=$B42,+'[2]Rounding'!L$7,0)</f>
        <v>0</v>
      </c>
      <c r="K42" s="88">
        <f>+'[2]BALANCE-SHEET-2022-leva'!K42/1000+IF(+'[2]Rounding'!$K$6=$B42,+'[2]Rounding'!M$6,0)+IF(+'[2]Rounding'!$K$7=$B42,+'[2]Rounding'!M$7,0)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357.53301999999996</v>
      </c>
      <c r="N42" s="88">
        <f>+E42+H42+K42+IF(+'[2]Rounding'!$O$6=$B42,+'[2]Rounding'!Q$6,0)+IF(+'[2]Rounding'!$O$7=$B42,+'[2]Rounding'!Q$7,0)</f>
        <v>1516.0408600000003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+'[2]BALANCE-SHEET-2022-leva'!D43/1000+IF(+'[2]Rounding'!$C$6=$B43,+'[2]Rounding'!D$6,0)+IF(+'[2]Rounding'!$C$7=$B43,+'[2]Rounding'!D$7,0)</f>
        <v>0</v>
      </c>
      <c r="E43" s="88">
        <f>+'[2]BALANCE-SHEET-2022-leva'!E43/1000+IF(+'[2]Rounding'!$C$6=$B43,+'[2]Rounding'!E$6,0)+IF(+'[2]Rounding'!$C$7=$B43,+'[2]Rounding'!E$7,0)</f>
        <v>0</v>
      </c>
      <c r="F43" s="68"/>
      <c r="G43" s="87">
        <f>+'[2]BALANCE-SHEET-2022-leva'!G43/1000+IF(+'[2]Rounding'!$G$6=$B43,+'[2]Rounding'!H$6,0)+IF(+'[2]Rounding'!$G$7=$B43,+'[2]Rounding'!H$7,0)</f>
        <v>0</v>
      </c>
      <c r="H43" s="88">
        <f>+'[2]BALANCE-SHEET-2022-leva'!H43/1000+IF(+'[2]Rounding'!$G$6=$B43,+'[2]Rounding'!I$6,0)+IF(+'[2]Rounding'!$G$7=$B43,+'[2]Rounding'!I$7,0)</f>
        <v>0</v>
      </c>
      <c r="I43" s="68"/>
      <c r="J43" s="87">
        <f>+'[2]BALANCE-SHEET-2022-leva'!J43/1000+IF(+'[2]Rounding'!$K$6=$B43,+'[2]Rounding'!L$6,0)+IF(+'[2]Rounding'!$K$7=$B43,+'[2]Rounding'!L$7,0)</f>
        <v>0</v>
      </c>
      <c r="K43" s="88">
        <f>+'[2]BALANCE-SHEET-2022-leva'!K43/1000+IF(+'[2]Rounding'!$K$6=$B43,+'[2]Rounding'!M$6,0)+IF(+'[2]Rounding'!$K$7=$B43,+'[2]Rounding'!M$7,0)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+'[2]BALANCE-SHEET-2022-leva'!D44/1000+IF(+'[2]Rounding'!$C$6=$B44,+'[2]Rounding'!D$6,0)+IF(+'[2]Rounding'!$C$7=$B44,+'[2]Rounding'!D$7,0)</f>
        <v>0</v>
      </c>
      <c r="E44" s="88">
        <f>+'[2]BALANCE-SHEET-2022-leva'!E44/1000+IF(+'[2]Rounding'!$C$6=$B44,+'[2]Rounding'!E$6,0)+IF(+'[2]Rounding'!$C$7=$B44,+'[2]Rounding'!E$7,0)</f>
        <v>0</v>
      </c>
      <c r="F44" s="68"/>
      <c r="G44" s="87">
        <f>+'[2]BALANCE-SHEET-2022-leva'!G44/1000+IF(+'[2]Rounding'!$G$6=$B44,+'[2]Rounding'!H$6,0)+IF(+'[2]Rounding'!$G$7=$B44,+'[2]Rounding'!H$7,0)</f>
        <v>0</v>
      </c>
      <c r="H44" s="88">
        <f>+'[2]BALANCE-SHEET-2022-leva'!H44/1000+IF(+'[2]Rounding'!$G$6=$B44,+'[2]Rounding'!I$6,0)+IF(+'[2]Rounding'!$G$7=$B44,+'[2]Rounding'!I$7,0)</f>
        <v>0</v>
      </c>
      <c r="I44" s="68"/>
      <c r="J44" s="87">
        <f>+'[2]BALANCE-SHEET-2022-leva'!J44/1000+IF(+'[2]Rounding'!$K$6=$B44,+'[2]Rounding'!L$6,0)+IF(+'[2]Rounding'!$K$7=$B44,+'[2]Rounding'!L$7,0)</f>
        <v>0</v>
      </c>
      <c r="K44" s="88">
        <f>+'[2]BALANCE-SHEET-2022-leva'!K44/1000+IF(+'[2]Rounding'!$K$6=$B44,+'[2]Rounding'!M$6,0)+IF(+'[2]Rounding'!$K$7=$B44,+'[2]Rounding'!M$7,0)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+'[2]BALANCE-SHEET-2022-leva'!P44/1000</f>
        <v>0</v>
      </c>
      <c r="Q44" s="151">
        <f>+'[2]BALANCE-SHEET-2022-leva'!Q44/1000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+'[2]BALANCE-SHEET-2022-leva'!D45/1000+IF(+'[2]Rounding'!$C$6=$B45,+'[2]Rounding'!D$6,0)+IF(+'[2]Rounding'!$C$7=$B45,+'[2]Rounding'!D$7,0)</f>
        <v>559.91512</v>
      </c>
      <c r="E45" s="90">
        <f>+'[2]BALANCE-SHEET-2022-leva'!E45/1000+IF(+'[2]Rounding'!$C$6=$B45,+'[2]Rounding'!E$6,0)+IF(+'[2]Rounding'!$C$7=$B45,+'[2]Rounding'!E$7,0)</f>
        <v>566.19077</v>
      </c>
      <c r="F45" s="68"/>
      <c r="G45" s="89">
        <f>+'[2]BALANCE-SHEET-2022-leva'!G45/1000+IF(+'[2]Rounding'!$G$6=$B45,+'[2]Rounding'!H$6,0)+IF(+'[2]Rounding'!$G$7=$B45,+'[2]Rounding'!H$7,0)</f>
        <v>929.6795500000001</v>
      </c>
      <c r="H45" s="90">
        <f>+'[2]BALANCE-SHEET-2022-leva'!H45/1000+IF(+'[2]Rounding'!$G$6=$B45,+'[2]Rounding'!I$6,0)+IF(+'[2]Rounding'!$G$7=$B45,+'[2]Rounding'!I$7,0)</f>
        <v>1174.6049699999999</v>
      </c>
      <c r="I45" s="68"/>
      <c r="J45" s="89">
        <f>+'[2]BALANCE-SHEET-2022-leva'!J45/1000+IF(+'[2]Rounding'!$K$6=$B45,+'[2]Rounding'!L$6,0)+IF(+'[2]Rounding'!$K$7=$B45,+'[2]Rounding'!L$7,0)</f>
        <v>0</v>
      </c>
      <c r="K45" s="90">
        <f>+'[2]BALANCE-SHEET-2022-leva'!K45/1000+IF(+'[2]Rounding'!$K$6=$B45,+'[2]Rounding'!M$6,0)+IF(+'[2]Rounding'!$K$7=$B45,+'[2]Rounding'!M$7,0)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559.91906</v>
      </c>
      <c r="N45" s="90">
        <f>+E45+H45+K45+IF(+'[2]Rounding'!$O$6=$B45,+'[2]Rounding'!Q$6,0)+IF(+'[2]Rounding'!$O$7=$B45,+'[2]Rounding'!Q$7,0)-Q45</f>
        <v>566.1947500000001</v>
      </c>
      <c r="O45" s="137"/>
      <c r="P45" s="153">
        <f>+'[2]BALANCE-SHEET-2022-leva'!P45/1000</f>
        <v>929.67561</v>
      </c>
      <c r="Q45" s="154">
        <f>+'[2]BALANCE-SHEET-2022-leva'!Q45/1000</f>
        <v>1174.60099</v>
      </c>
    </row>
    <row r="46" spans="1:17" ht="15">
      <c r="A46" s="7" t="s">
        <v>18</v>
      </c>
      <c r="B46" s="8">
        <v>70</v>
      </c>
      <c r="C46" s="68"/>
      <c r="D46" s="91">
        <f>+D40+D41+D42+D43+D44+D45</f>
        <v>765.15934</v>
      </c>
      <c r="E46" s="92">
        <f>+E40+E41+E42+E43+E44+E45</f>
        <v>2108.19947</v>
      </c>
      <c r="F46" s="68"/>
      <c r="G46" s="91">
        <f>+G40+G41+G42+G43+G44+G45</f>
        <v>1133.71435</v>
      </c>
      <c r="H46" s="92">
        <f>+H40+H41+H42+H43+H44+H45</f>
        <v>1189.58097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969.1980799999999</v>
      </c>
      <c r="N46" s="92">
        <f>+N40+N41+N42+N43+N44+N45</f>
        <v>2123.1794500000005</v>
      </c>
      <c r="O46" s="137"/>
      <c r="P46" s="155">
        <f>+SUM(P39:P45)</f>
        <v>929.67561</v>
      </c>
      <c r="Q46" s="156">
        <f>+SUM(Q39:Q45)</f>
        <v>1174.60099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+'[2]BALANCE-SHEET-2022-leva'!D48/1000+IF(+'[2]Rounding'!$C$6=$B48,+'[2]Rounding'!D$6,0)+IF(+'[2]Rounding'!$C$7=$B48,+'[2]Rounding'!D$7,0)</f>
        <v>2</v>
      </c>
      <c r="E48" s="88">
        <f>+'[2]BALANCE-SHEET-2022-leva'!E48/1000+IF(+'[2]Rounding'!$C$6=$B48,+'[2]Rounding'!E$6,0)+IF(+'[2]Rounding'!$C$7=$B48,+'[2]Rounding'!E$7,0)</f>
        <v>0</v>
      </c>
      <c r="F48" s="68"/>
      <c r="G48" s="87">
        <f>+'[2]BALANCE-SHEET-2022-leva'!G48/1000+IF(+'[2]Rounding'!$G$6=$B48,+'[2]Rounding'!H$6,0)+IF(+'[2]Rounding'!$G$7=$B48,+'[2]Rounding'!H$7,0)</f>
        <v>0</v>
      </c>
      <c r="H48" s="88">
        <f>+'[2]BALANCE-SHEET-2022-leva'!H48/1000+IF(+'[2]Rounding'!$G$6=$B48,+'[2]Rounding'!I$6,0)+IF(+'[2]Rounding'!$G$7=$B48,+'[2]Rounding'!I$7,0)</f>
        <v>0</v>
      </c>
      <c r="I48" s="68"/>
      <c r="J48" s="87">
        <f>+'[2]BALANCE-SHEET-2022-leva'!J48/1000+IF(+'[2]Rounding'!$K$6=$B48,+'[2]Rounding'!L$6,0)+IF(+'[2]Rounding'!$K$7=$B48,+'[2]Rounding'!L$7,0)</f>
        <v>0</v>
      </c>
      <c r="K48" s="88">
        <f>+'[2]BALANCE-SHEET-2022-leva'!K48/1000+IF(+'[2]Rounding'!$K$6=$B48,+'[2]Rounding'!M$6,0)+IF(+'[2]Rounding'!$K$7=$B48,+'[2]Rounding'!M$7,0)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2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+'[2]BALANCE-SHEET-2022-leva'!D49/1000+IF(+'[2]Rounding'!$C$6=$B49,+'[2]Rounding'!D$6,0)+IF(+'[2]Rounding'!$C$7=$B49,+'[2]Rounding'!D$7,0)</f>
        <v>6526.13273</v>
      </c>
      <c r="E49" s="90">
        <f>+'[2]BALANCE-SHEET-2022-leva'!E49/1000+IF(+'[2]Rounding'!$C$6=$B49,+'[2]Rounding'!E$6,0)+IF(+'[2]Rounding'!$C$7=$B49,+'[2]Rounding'!E$7,0)</f>
        <v>11792.60131</v>
      </c>
      <c r="F49" s="68"/>
      <c r="G49" s="89">
        <f>+'[2]BALANCE-SHEET-2022-leva'!G49/1000+IF(+'[2]Rounding'!$G$6=$B49,+'[2]Rounding'!H$6,0)+IF(+'[2]Rounding'!$G$7=$B49,+'[2]Rounding'!H$7,0)</f>
        <v>0</v>
      </c>
      <c r="H49" s="90">
        <f>+'[2]BALANCE-SHEET-2022-leva'!H49/1000+IF(+'[2]Rounding'!$G$6=$B49,+'[2]Rounding'!I$6,0)+IF(+'[2]Rounding'!$G$7=$B49,+'[2]Rounding'!I$7,0)</f>
        <v>0</v>
      </c>
      <c r="I49" s="68"/>
      <c r="J49" s="89">
        <f>+'[2]BALANCE-SHEET-2022-leva'!J49/1000+IF(+'[2]Rounding'!$K$6=$B49,+'[2]Rounding'!L$6,0)+IF(+'[2]Rounding'!$K$7=$B49,+'[2]Rounding'!L$7,0)</f>
        <v>148.07583</v>
      </c>
      <c r="K49" s="90">
        <f>+'[2]BALANCE-SHEET-2022-leva'!K49/1000+IF(+'[2]Rounding'!$K$6=$B49,+'[2]Rounding'!M$6,0)+IF(+'[2]Rounding'!$K$7=$B49,+'[2]Rounding'!M$7,0)</f>
        <v>127.94386999999999</v>
      </c>
      <c r="L49" s="68"/>
      <c r="M49" s="89">
        <f>+D49+G49+J49+IF(+'[2]Rounding'!$O$6=$B49,+'[2]Rounding'!P$6,0)+IF(+'[2]Rounding'!$O$7=$B49,+'[2]Rounding'!P$7,0)</f>
        <v>6674.20856</v>
      </c>
      <c r="N49" s="90">
        <f>+E49+H49+K49+IF(+'[2]Rounding'!$O$6=$B49,+'[2]Rounding'!Q$6,0)+IF(+'[2]Rounding'!$O$7=$B49,+'[2]Rounding'!Q$7,0)</f>
        <v>11920.54518</v>
      </c>
      <c r="O49" s="137"/>
      <c r="P49" s="215" t="str">
        <f>+'[2]BALANCE-SHEET-2022-leva'!P49:Q49</f>
        <v>O K</v>
      </c>
      <c r="Q49" s="215"/>
    </row>
    <row r="50" spans="1:17" ht="15">
      <c r="A50" s="7" t="s">
        <v>38</v>
      </c>
      <c r="B50" s="8">
        <v>80</v>
      </c>
      <c r="C50" s="68"/>
      <c r="D50" s="91">
        <f>+D48+D49</f>
        <v>6528.13273</v>
      </c>
      <c r="E50" s="92">
        <f>+E48+E49</f>
        <v>11792.60131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148.07583</v>
      </c>
      <c r="K50" s="92">
        <f>+K48+K49</f>
        <v>127.94386999999999</v>
      </c>
      <c r="L50" s="68"/>
      <c r="M50" s="91">
        <f>+M48+M49</f>
        <v>6676.20856</v>
      </c>
      <c r="N50" s="92">
        <f>+N48+N49</f>
        <v>11920.54518</v>
      </c>
      <c r="O50" s="137"/>
      <c r="P50" s="216" t="str">
        <f>+'[2]BALANCE-SHEET-2022-leva'!P50:Q50</f>
        <v>O K</v>
      </c>
      <c r="Q50" s="216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7293.29207</v>
      </c>
      <c r="E52" s="96">
        <f>+E34+E38+E46+E50</f>
        <v>13900.80078</v>
      </c>
      <c r="F52" s="68"/>
      <c r="G52" s="95">
        <f>+G34+G38+G46+G50</f>
        <v>1133.71435</v>
      </c>
      <c r="H52" s="96">
        <f>+H34+H38+H46+H50</f>
        <v>1189.58097</v>
      </c>
      <c r="I52" s="68"/>
      <c r="J52" s="95">
        <f>+J34+J38+J46+J50</f>
        <v>148.07583</v>
      </c>
      <c r="K52" s="96">
        <f>+K34+K38+K46+K50</f>
        <v>127.94386999999999</v>
      </c>
      <c r="L52" s="68"/>
      <c r="M52" s="95">
        <f>+M34+M38+M46+M50</f>
        <v>7645.40664</v>
      </c>
      <c r="N52" s="96">
        <f>+N34+N38+N46+N50</f>
        <v>14043.72463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111565</v>
      </c>
      <c r="E54" s="102">
        <f>+ROUND(+E28+E52,0)</f>
        <v>114643</v>
      </c>
      <c r="F54" s="68"/>
      <c r="G54" s="101">
        <f>+ROUND(+G28+G52,0)</f>
        <v>1134</v>
      </c>
      <c r="H54" s="102">
        <f>+ROUND(+H28+H52,0)</f>
        <v>1190</v>
      </c>
      <c r="I54" s="68"/>
      <c r="J54" s="101">
        <f>+ROUND(+J28+J52,0)</f>
        <v>44204</v>
      </c>
      <c r="K54" s="102">
        <f>+ROUND(+K28+K52,0)</f>
        <v>45799</v>
      </c>
      <c r="L54" s="68"/>
      <c r="M54" s="101">
        <f>+ROUND(+M28+M52,0)</f>
        <v>155973</v>
      </c>
      <c r="N54" s="102">
        <f>+ROUND(+N28+N52,0)</f>
        <v>160457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45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38" t="s">
        <v>1</v>
      </c>
      <c r="N58" s="239"/>
      <c r="O58" s="137"/>
      <c r="P58" s="1"/>
      <c r="Q58" s="1"/>
    </row>
    <row r="59" spans="1:17" ht="18" thickBot="1">
      <c r="A59" s="50" t="s">
        <v>2</v>
      </c>
      <c r="B59" s="246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40"/>
      <c r="N59" s="241"/>
      <c r="O59" s="137"/>
      <c r="P59" s="1"/>
      <c r="Q59" s="1"/>
    </row>
    <row r="60" spans="1:17" ht="27.75" thickBot="1">
      <c r="A60" s="59">
        <f>+A9</f>
        <v>0</v>
      </c>
      <c r="B60" s="247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+'[2]BALANCE-SHEET-2022-leva'!D63/1000+IF(+'[2]Rounding'!$C$54=$B63,+'[2]Rounding'!D$54,0)+IF(+'[2]Rounding'!$C$55=$B63,+'[2]Rounding'!D$55,0)</f>
        <v>70401.11067</v>
      </c>
      <c r="E63" s="112">
        <f>+'[2]BALANCE-SHEET-2022-leva'!E63/1000+IF(+'[2]Rounding'!$C$54=$B63,+'[2]Rounding'!E$54,0)+IF(+'[2]Rounding'!$C$55=$B63,+'[2]Rounding'!E$55,0)</f>
        <v>70401.11067</v>
      </c>
      <c r="F63" s="68"/>
      <c r="G63" s="87">
        <f>+'[2]BALANCE-SHEET-2022-leva'!G63/1000+IF(+'[2]Rounding'!$G$54=$B63,+'[2]Rounding'!H$54,0)+IF(+'[2]Rounding'!$G$55=$B63,+'[2]Rounding'!H$55,0)</f>
        <v>-0.37827999999999995</v>
      </c>
      <c r="H63" s="88">
        <f>+'[2]BALANCE-SHEET-2022-leva'!H63/1000+IF(+'[2]Rounding'!$G$54=$B63,+'[2]Rounding'!I$54,0)+IF(+'[2]Rounding'!$G$55=$B63,+'[2]Rounding'!I$55,0)</f>
        <v>-0.37827999999999995</v>
      </c>
      <c r="I63" s="68"/>
      <c r="J63" s="87">
        <f>+'[2]BALANCE-SHEET-2022-leva'!J63/1000+IF(+'[2]Rounding'!$K$54=$B63,+'[2]Rounding'!L$54,0)+IF(+'[2]Rounding'!$K$55=$B63,+'[2]Rounding'!L$55,0)</f>
        <v>-56.904360000000004</v>
      </c>
      <c r="K63" s="88">
        <f>+'[2]BALANCE-SHEET-2022-leva'!K63/1000+IF(+'[2]Rounding'!$K$54=$B63,+'[2]Rounding'!M$54,0)+IF(+'[2]Rounding'!$K$55=$B63,+'[2]Rounding'!M$55,0)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+'[2]BALANCE-SHEET-2022-leva'!D64/1000+IF(+'[2]Rounding'!$C$54=$B64,+'[2]Rounding'!D$54,0)+IF(+'[2]Rounding'!$C$55=$B64,+'[2]Rounding'!D$55,0)</f>
        <v>41830.05606</v>
      </c>
      <c r="E64" s="88">
        <f>+'[2]BALANCE-SHEET-2022-leva'!E64/1000+IF(+'[2]Rounding'!$C$54=$B64,+'[2]Rounding'!E$54,0)+IF(+'[2]Rounding'!$C$55=$B64,+'[2]Rounding'!E$55,0)</f>
        <v>45734.49338</v>
      </c>
      <c r="F64" s="68"/>
      <c r="G64" s="87">
        <f>+'[2]BALANCE-SHEET-2022-leva'!G64/1000+IF(+'[2]Rounding'!$G$54=$B64,+'[2]Rounding'!H$54,0)+IF(+'[2]Rounding'!$G$55=$B64,+'[2]Rounding'!H$55,0)</f>
        <v>1189.95924</v>
      </c>
      <c r="H64" s="88">
        <f>+'[2]BALANCE-SHEET-2022-leva'!H64/1000+IF(+'[2]Rounding'!$G$54=$B64,+'[2]Rounding'!I$54,0)+IF(+'[2]Rounding'!$G$55=$B64,+'[2]Rounding'!I$55,0)</f>
        <v>772.7134699999999</v>
      </c>
      <c r="I64" s="68"/>
      <c r="J64" s="87">
        <f>+'[2]BALANCE-SHEET-2022-leva'!J64/1000+IF(+'[2]Rounding'!$K$54=$B64,+'[2]Rounding'!L$54,0)+IF(+'[2]Rounding'!$K$55=$B64,+'[2]Rounding'!L$55,0)</f>
        <v>45729.97252</v>
      </c>
      <c r="K64" s="88">
        <f>+'[2]BALANCE-SHEET-2022-leva'!K64/1000+IF(+'[2]Rounding'!$K$54=$B64,+'[2]Rounding'!M$54,0)+IF(+'[2]Rounding'!$K$55=$B64,+'[2]Rounding'!M$55,0)</f>
        <v>46339.678799999994</v>
      </c>
      <c r="L64" s="68"/>
      <c r="M64" s="87">
        <f>+D64+G64+J64+IF(+'[2]Rounding'!$O$54=$B64,+'[2]Rounding'!P$54,0)+IF(+'[2]Rounding'!$O$55=$B64,+'[2]Rounding'!P$55,0)+P$64</f>
        <v>88749.98782000001</v>
      </c>
      <c r="N64" s="88">
        <f>+E64+H64+K64+IF(+'[2]Rounding'!$O$54=$B64,+'[2]Rounding'!Q$54,0)+IF(+'[2]Rounding'!$O$55=$B64,+'[2]Rounding'!Q$55,0)+Q$64</f>
        <v>92846.88565</v>
      </c>
      <c r="O64" s="137"/>
      <c r="P64" s="153">
        <f>+'[2]BALANCE-SHEET-2022-leva'!P64/1000</f>
        <v>0</v>
      </c>
      <c r="Q64" s="154">
        <f>+'[2]BALANCE-SHEET-2022-leva'!Q64/1000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+'[2]BALANCE-SHEET-2022-leva'!D65/1000+IF(+'[2]Rounding'!$C$54=$B65,+'[2]Rounding'!D$54,0)+IF(+'[2]Rounding'!$C$55=$B65,+'[2]Rounding'!D$55,0)</f>
        <v>-1651.4398</v>
      </c>
      <c r="E65" s="90">
        <f>+'[2]BALANCE-SHEET-2022-leva'!E65/1000+IF(+'[2]Rounding'!$C$54=$B65,+'[2]Rounding'!E$54,0)+IF(+'[2]Rounding'!$C$55=$B65,+'[2]Rounding'!E$55,0)</f>
        <v>-3904.43732</v>
      </c>
      <c r="F65" s="68"/>
      <c r="G65" s="89">
        <f>+'[2]BALANCE-SHEET-2022-leva'!G65/1000+IF(+'[2]Rounding'!$G$54=$B65,+'[2]Rounding'!H$54,0)+IF(+'[2]Rounding'!$G$55=$B65,+'[2]Rounding'!H$55,0)</f>
        <v>-55.374610000000004</v>
      </c>
      <c r="H65" s="90">
        <f>+'[2]BALANCE-SHEET-2022-leva'!H65/1000+IF(+'[2]Rounding'!$G$54=$B65,+'[2]Rounding'!I$54,0)+IF(+'[2]Rounding'!$G$55=$B65,+'[2]Rounding'!I$55,0)</f>
        <v>417.24577</v>
      </c>
      <c r="I65" s="68"/>
      <c r="J65" s="89">
        <f>+'[2]BALANCE-SHEET-2022-leva'!J65/1000+IF(+'[2]Rounding'!$K$54=$B65,+'[2]Rounding'!L$54,0)+IF(+'[2]Rounding'!$K$55=$B65,+'[2]Rounding'!L$55,0)</f>
        <v>-1616.0229399999998</v>
      </c>
      <c r="K65" s="90">
        <f>+'[2]BALANCE-SHEET-2022-leva'!K65/1000+IF(+'[2]Rounding'!$K$54=$B65,+'[2]Rounding'!M$54,0)+IF(+'[2]Rounding'!$K$55=$B65,+'[2]Rounding'!M$55,0)</f>
        <v>-609.70628</v>
      </c>
      <c r="L65" s="68"/>
      <c r="M65" s="89">
        <f>+D65+G65+J65+IF(+'[2]Rounding'!$O$54=$B65,+'[2]Rounding'!P$54,0)+IF(+'[2]Rounding'!$O$55=$B65,+'[2]Rounding'!P$55,0)+P$65</f>
        <v>-3322.83735</v>
      </c>
      <c r="N65" s="90">
        <f>+E65+H65+K65+IF(+'[2]Rounding'!$O$54=$B65,+'[2]Rounding'!Q$54,0)+IF(+'[2]Rounding'!$O$55=$B65,+'[2]Rounding'!Q$55,0)+Q$65</f>
        <v>-4096.89783</v>
      </c>
      <c r="O65" s="137"/>
      <c r="P65" s="153">
        <f>+'[2]BALANCE-SHEET-2022-leva'!P65/1000</f>
        <v>0</v>
      </c>
      <c r="Q65" s="154">
        <f>+'[2]BALANCE-SHEET-2022-leva'!Q65/1000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110579.72693</v>
      </c>
      <c r="E66" s="96">
        <f>+E63+E64+E65</f>
        <v>112231.16673</v>
      </c>
      <c r="F66" s="68"/>
      <c r="G66" s="95">
        <f>+G63+G64+G65</f>
        <v>1134.20635</v>
      </c>
      <c r="H66" s="96">
        <f>+H63+H64+H65</f>
        <v>1189.5809599999998</v>
      </c>
      <c r="I66" s="68"/>
      <c r="J66" s="95">
        <f>+J63+J64+J65</f>
        <v>44057.04522</v>
      </c>
      <c r="K66" s="96">
        <f>+K63+K64+K65</f>
        <v>45673.068159999995</v>
      </c>
      <c r="L66" s="68"/>
      <c r="M66" s="95">
        <f>+M63+M64+M65</f>
        <v>155770.97850000003</v>
      </c>
      <c r="N66" s="96">
        <f>+N63+N64+N65</f>
        <v>159093.81584999998</v>
      </c>
      <c r="O66" s="137"/>
      <c r="P66" s="215" t="str">
        <f>+'[2]BALANCE-SHEET-2022-leva'!P66:Q66</f>
        <v>O K</v>
      </c>
      <c r="Q66" s="215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16" t="str">
        <f>+'[2]BALANCE-SHEET-2022-leva'!P67:Q67</f>
        <v>O K</v>
      </c>
      <c r="Q67" s="216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+'[2]BALANCE-SHEET-2022-leva'!D69/1000+IF(+'[2]Rounding'!$C$54=$B69,+'[2]Rounding'!D$54,0)+IF(+'[2]Rounding'!$C$55=$B69,+'[2]Rounding'!D$55,0)</f>
        <v>0</v>
      </c>
      <c r="E69" s="88">
        <f>+'[2]BALANCE-SHEET-2022-leva'!E69/1000+IF(+'[2]Rounding'!$C$54=$B69,+'[2]Rounding'!E$54,0)+IF(+'[2]Rounding'!$C$55=$B69,+'[2]Rounding'!E$55,0)</f>
        <v>0</v>
      </c>
      <c r="F69" s="68"/>
      <c r="G69" s="87">
        <f>+'[2]BALANCE-SHEET-2022-leva'!G69/1000+IF(+'[2]Rounding'!$G$54=$B69,+'[2]Rounding'!H$54,0)+IF(+'[2]Rounding'!$G$55=$B69,+'[2]Rounding'!H$55,0)</f>
        <v>0</v>
      </c>
      <c r="H69" s="88">
        <f>+'[2]BALANCE-SHEET-2022-leva'!H69/1000+IF(+'[2]Rounding'!$G$54=$B69,+'[2]Rounding'!I$54,0)+IF(+'[2]Rounding'!$G$55=$B69,+'[2]Rounding'!I$55,0)</f>
        <v>0</v>
      </c>
      <c r="I69" s="68"/>
      <c r="J69" s="87">
        <f>+'[2]BALANCE-SHEET-2022-leva'!J69/1000+IF(+'[2]Rounding'!$K$54=$B69,+'[2]Rounding'!L$54,0)+IF(+'[2]Rounding'!$K$55=$B69,+'[2]Rounding'!L$55,0)</f>
        <v>0</v>
      </c>
      <c r="K69" s="88">
        <f>+'[2]BALANCE-SHEET-2022-leva'!K69/1000+IF(+'[2]Rounding'!$K$54=$B69,+'[2]Rounding'!M$54,0)+IF(+'[2]Rounding'!$K$55=$B69,+'[2]Rounding'!M$55,0)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+'[2]BALANCE-SHEET-2022-leva'!D70/1000+IF(+'[2]Rounding'!$C$54=$B70,+'[2]Rounding'!D$54,0)+IF(+'[2]Rounding'!$C$55=$B70,+'[2]Rounding'!D$55,0)</f>
        <v>0</v>
      </c>
      <c r="E70" s="88">
        <f>+'[2]BALANCE-SHEET-2022-leva'!E70/1000+IF(+'[2]Rounding'!$C$54=$B70,+'[2]Rounding'!E$54,0)+IF(+'[2]Rounding'!$C$55=$B70,+'[2]Rounding'!E$55,0)</f>
        <v>0</v>
      </c>
      <c r="F70" s="68"/>
      <c r="G70" s="87">
        <f>+'[2]BALANCE-SHEET-2022-leva'!G70/1000+IF(+'[2]Rounding'!$G$54=$B70,+'[2]Rounding'!H$54,0)+IF(+'[2]Rounding'!$G$55=$B70,+'[2]Rounding'!H$55,0)</f>
        <v>0</v>
      </c>
      <c r="H70" s="88">
        <f>+'[2]BALANCE-SHEET-2022-leva'!H70/1000+IF(+'[2]Rounding'!$G$54=$B70,+'[2]Rounding'!I$54,0)+IF(+'[2]Rounding'!$G$55=$B70,+'[2]Rounding'!I$55,0)</f>
        <v>0</v>
      </c>
      <c r="I70" s="68"/>
      <c r="J70" s="87">
        <f>+'[2]BALANCE-SHEET-2022-leva'!J70/1000+IF(+'[2]Rounding'!$K$54=$B70,+'[2]Rounding'!L$54,0)+IF(+'[2]Rounding'!$K$55=$B70,+'[2]Rounding'!L$55,0)</f>
        <v>0</v>
      </c>
      <c r="K70" s="88">
        <f>+'[2]BALANCE-SHEET-2022-leva'!K70/1000+IF(+'[2]Rounding'!$K$54=$B70,+'[2]Rounding'!M$54,0)+IF(+'[2]Rounding'!$K$55=$B70,+'[2]Rounding'!M$55,0)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+'[2]BALANCE-SHEET-2022-leva'!D71/1000+IF(+'[2]Rounding'!$C$54=$B71,+'[2]Rounding'!D$54,0)+IF(+'[2]Rounding'!$C$55=$B71,+'[2]Rounding'!D$55,0)</f>
        <v>0</v>
      </c>
      <c r="E71" s="90">
        <f>+'[2]BALANCE-SHEET-2022-leva'!E71/1000+IF(+'[2]Rounding'!$C$54=$B71,+'[2]Rounding'!E$54,0)+IF(+'[2]Rounding'!$C$55=$B71,+'[2]Rounding'!E$55,0)</f>
        <v>0</v>
      </c>
      <c r="F71" s="68"/>
      <c r="G71" s="89">
        <f>+'[2]BALANCE-SHEET-2022-leva'!G71/1000+IF(+'[2]Rounding'!$G$54=$B71,+'[2]Rounding'!H$54,0)+IF(+'[2]Rounding'!$G$55=$B71,+'[2]Rounding'!H$55,0)</f>
        <v>0</v>
      </c>
      <c r="H71" s="90">
        <f>+'[2]BALANCE-SHEET-2022-leva'!H71/1000+IF(+'[2]Rounding'!$G$54=$B71,+'[2]Rounding'!I$54,0)+IF(+'[2]Rounding'!$G$55=$B71,+'[2]Rounding'!I$55,0)</f>
        <v>0</v>
      </c>
      <c r="I71" s="68"/>
      <c r="J71" s="89">
        <f>+'[2]BALANCE-SHEET-2022-leva'!J71/1000+IF(+'[2]Rounding'!$K$54=$B71,+'[2]Rounding'!L$54,0)+IF(+'[2]Rounding'!$K$55=$B71,+'[2]Rounding'!L$55,0)</f>
        <v>0</v>
      </c>
      <c r="K71" s="90">
        <f>+'[2]BALANCE-SHEET-2022-leva'!K71/1000+IF(+'[2]Rounding'!$K$54=$B71,+'[2]Rounding'!M$54,0)+IF(+'[2]Rounding'!$K$55=$B71,+'[2]Rounding'!M$55,0)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+'[2]BALANCE-SHEET-2022-leva'!D74/1000+IF(+'[2]Rounding'!$C$54=$B74,+'[2]Rounding'!D$54,0)+IF(+'[2]Rounding'!$C$55=$B74,+'[2]Rounding'!D$55,0)</f>
        <v>0</v>
      </c>
      <c r="E74" s="88">
        <f>+'[2]BALANCE-SHEET-2022-leva'!E74/1000+IF(+'[2]Rounding'!$C$54=$B74,+'[2]Rounding'!E$54,0)+IF(+'[2]Rounding'!$C$55=$B74,+'[2]Rounding'!E$55,0)</f>
        <v>0</v>
      </c>
      <c r="F74" s="68"/>
      <c r="G74" s="87">
        <f>+'[2]BALANCE-SHEET-2022-leva'!G74/1000+IF(+'[2]Rounding'!$G$54=$B74,+'[2]Rounding'!H$54,0)+IF(+'[2]Rounding'!$G$55=$B74,+'[2]Rounding'!H$55,0)</f>
        <v>0</v>
      </c>
      <c r="H74" s="88">
        <f>+'[2]BALANCE-SHEET-2022-leva'!H74/1000+IF(+'[2]Rounding'!$G$54=$B74,+'[2]Rounding'!I$54,0)+IF(+'[2]Rounding'!$G$55=$B74,+'[2]Rounding'!I$55,0)</f>
        <v>0</v>
      </c>
      <c r="I74" s="68"/>
      <c r="J74" s="87">
        <f>+'[2]BALANCE-SHEET-2022-leva'!J74/1000+IF(+'[2]Rounding'!$K$54=$B74,+'[2]Rounding'!L$54,0)+IF(+'[2]Rounding'!$K$55=$B74,+'[2]Rounding'!L$55,0)</f>
        <v>0</v>
      </c>
      <c r="K74" s="88">
        <f>+'[2]BALANCE-SHEET-2022-leva'!K74/1000+IF(+'[2]Rounding'!$K$54=$B74,+'[2]Rounding'!M$54,0)+IF(+'[2]Rounding'!$K$55=$B74,+'[2]Rounding'!M$55,0)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+'[2]BALANCE-SHEET-2022-leva'!D75/1000+IF(+'[2]Rounding'!$C$54=$B75,+'[2]Rounding'!D$54,0)+IF(+'[2]Rounding'!$C$55=$B75,+'[2]Rounding'!D$55,0)</f>
        <v>40.03904</v>
      </c>
      <c r="E75" s="88">
        <f>+'[2]BALANCE-SHEET-2022-leva'!E75/1000+IF(+'[2]Rounding'!$C$54=$B75,+'[2]Rounding'!E$54,0)+IF(+'[2]Rounding'!$C$55=$B75,+'[2]Rounding'!E$55,0)</f>
        <v>299.56568</v>
      </c>
      <c r="F75" s="68"/>
      <c r="G75" s="87">
        <f>+'[2]BALANCE-SHEET-2022-leva'!G75/1000+IF(+'[2]Rounding'!$G$54=$B75,+'[2]Rounding'!H$54,0)+IF(+'[2]Rounding'!$G$55=$B75,+'[2]Rounding'!H$55,0)</f>
        <v>0</v>
      </c>
      <c r="H75" s="88">
        <f>+'[2]BALANCE-SHEET-2022-leva'!H75/1000+IF(+'[2]Rounding'!$G$54=$B75,+'[2]Rounding'!I$54,0)+IF(+'[2]Rounding'!$G$55=$B75,+'[2]Rounding'!I$55,0)</f>
        <v>0</v>
      </c>
      <c r="I75" s="68"/>
      <c r="J75" s="87">
        <f>+'[2]BALANCE-SHEET-2022-leva'!J75/1000+IF(+'[2]Rounding'!$K$54=$B75,+'[2]Rounding'!L$54,0)+IF(+'[2]Rounding'!$K$55=$B75,+'[2]Rounding'!L$55,0)</f>
        <v>0</v>
      </c>
      <c r="K75" s="88">
        <f>+'[2]BALANCE-SHEET-2022-leva'!K75/1000+IF(+'[2]Rounding'!$K$54=$B75,+'[2]Rounding'!M$54,0)+IF(+'[2]Rounding'!$K$55=$B75,+'[2]Rounding'!M$55,0)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40.03904</v>
      </c>
      <c r="N75" s="88">
        <f>+E75+H75+K75+IF(+'[2]Rounding'!$O$54=$B75,+'[2]Rounding'!Q$54,0)+IF(+'[2]Rounding'!$O$55=$B75,+'[2]Rounding'!Q$55,0)</f>
        <v>299.56568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+'[2]BALANCE-SHEET-2022-leva'!D76/1000+IF(+'[2]Rounding'!$C$54=$B76,+'[2]Rounding'!D$54,0)+IF(+'[2]Rounding'!$C$55=$B76,+'[2]Rounding'!D$55,0)</f>
        <v>0</v>
      </c>
      <c r="E76" s="88">
        <f>+'[2]BALANCE-SHEET-2022-leva'!E76/1000+IF(+'[2]Rounding'!$C$54=$B76,+'[2]Rounding'!E$54,0)+IF(+'[2]Rounding'!$C$55=$B76,+'[2]Rounding'!E$55,0)</f>
        <v>0</v>
      </c>
      <c r="F76" s="68"/>
      <c r="G76" s="87">
        <f>+'[2]BALANCE-SHEET-2022-leva'!G76/1000+IF(+'[2]Rounding'!$G$54=$B76,+'[2]Rounding'!H$54,0)+IF(+'[2]Rounding'!$G$55=$B76,+'[2]Rounding'!H$55,0)</f>
        <v>0</v>
      </c>
      <c r="H76" s="88">
        <f>+'[2]BALANCE-SHEET-2022-leva'!H76/1000+IF(+'[2]Rounding'!$G$54=$B76,+'[2]Rounding'!I$54,0)+IF(+'[2]Rounding'!$G$55=$B76,+'[2]Rounding'!I$55,0)</f>
        <v>0</v>
      </c>
      <c r="I76" s="68"/>
      <c r="J76" s="87">
        <f>+'[2]BALANCE-SHEET-2022-leva'!J76/1000+IF(+'[2]Rounding'!$K$54=$B76,+'[2]Rounding'!L$54,0)+IF(+'[2]Rounding'!$K$55=$B76,+'[2]Rounding'!L$55,0)</f>
        <v>0</v>
      </c>
      <c r="K76" s="88">
        <f>+'[2]BALANCE-SHEET-2022-leva'!K76/1000+IF(+'[2]Rounding'!$K$54=$B76,+'[2]Rounding'!M$54,0)+IF(+'[2]Rounding'!$K$55=$B76,+'[2]Rounding'!M$55,0)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+'[2]BALANCE-SHEET-2022-leva'!D77/1000+IF(+'[2]Rounding'!$C$54=$B77,+'[2]Rounding'!D$54,0)+IF(+'[2]Rounding'!$C$55=$B77,+'[2]Rounding'!D$55,0)</f>
        <v>0</v>
      </c>
      <c r="E77" s="88">
        <f>+'[2]BALANCE-SHEET-2022-leva'!E77/1000+IF(+'[2]Rounding'!$C$54=$B77,+'[2]Rounding'!E$54,0)+IF(+'[2]Rounding'!$C$55=$B77,+'[2]Rounding'!E$55,0)</f>
        <v>0</v>
      </c>
      <c r="F77" s="68"/>
      <c r="G77" s="87">
        <f>+'[2]BALANCE-SHEET-2022-leva'!G77/1000+IF(+'[2]Rounding'!$G$54=$B77,+'[2]Rounding'!H$54,0)+IF(+'[2]Rounding'!$G$55=$B77,+'[2]Rounding'!H$55,0)</f>
        <v>0</v>
      </c>
      <c r="H77" s="88">
        <f>+'[2]BALANCE-SHEET-2022-leva'!H77/1000+IF(+'[2]Rounding'!$G$54=$B77,+'[2]Rounding'!I$54,0)+IF(+'[2]Rounding'!$G$55=$B77,+'[2]Rounding'!I$55,0)</f>
        <v>0</v>
      </c>
      <c r="I77" s="68"/>
      <c r="J77" s="87">
        <f>+'[2]BALANCE-SHEET-2022-leva'!J77/1000+IF(+'[2]Rounding'!$K$54=$B77,+'[2]Rounding'!L$54,0)+IF(+'[2]Rounding'!$K$55=$B77,+'[2]Rounding'!L$55,0)</f>
        <v>0</v>
      </c>
      <c r="K77" s="88">
        <f>+'[2]BALANCE-SHEET-2022-leva'!K77/1000+IF(+'[2]Rounding'!$K$54=$B77,+'[2]Rounding'!M$54,0)+IF(+'[2]Rounding'!$K$55=$B77,+'[2]Rounding'!M$55,0)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+'[2]BALANCE-SHEET-2022-leva'!D78/1000+IF(+'[2]Rounding'!$C$54=$B78,+'[2]Rounding'!D$54,0)+IF(+'[2]Rounding'!$C$55=$B78,+'[2]Rounding'!D$55,0)</f>
        <v>15.1275</v>
      </c>
      <c r="E78" s="114">
        <f>+'[2]BALANCE-SHEET-2022-leva'!E78/1000+IF(+'[2]Rounding'!$C$54=$B78,+'[2]Rounding'!E$54,0)+IF(+'[2]Rounding'!$C$55=$B78,+'[2]Rounding'!E$55,0)</f>
        <v>15.255030000000001</v>
      </c>
      <c r="F78" s="68"/>
      <c r="G78" s="113">
        <f>+'[2]BALANCE-SHEET-2022-leva'!G78/1000+IF(+'[2]Rounding'!$G$54=$B78,+'[2]Rounding'!H$54,0)+IF(+'[2]Rounding'!$G$55=$B78,+'[2]Rounding'!H$55,0)</f>
        <v>0</v>
      </c>
      <c r="H78" s="114">
        <f>+'[2]BALANCE-SHEET-2022-leva'!H78/1000+IF(+'[2]Rounding'!$G$54=$B78,+'[2]Rounding'!I$54,0)+IF(+'[2]Rounding'!$G$55=$B78,+'[2]Rounding'!I$55,0)</f>
        <v>0</v>
      </c>
      <c r="I78" s="68"/>
      <c r="J78" s="113">
        <f>+'[2]BALANCE-SHEET-2022-leva'!J78/1000+IF(+'[2]Rounding'!$K$54=$B78,+'[2]Rounding'!L$54,0)+IF(+'[2]Rounding'!$K$55=$B78,+'[2]Rounding'!L$55,0)</f>
        <v>0</v>
      </c>
      <c r="K78" s="114">
        <f>+'[2]BALANCE-SHEET-2022-leva'!K78/1000+IF(+'[2]Rounding'!$K$54=$B78,+'[2]Rounding'!M$54,0)+IF(+'[2]Rounding'!$K$55=$B78,+'[2]Rounding'!M$55,0)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15.1275</v>
      </c>
      <c r="N78" s="114">
        <f>+E78+H78+K78+IF(+'[2]Rounding'!$O$54=$B78,+'[2]Rounding'!Q$54,0)+IF(+'[2]Rounding'!$O$55=$B78,+'[2]Rounding'!Q$55,0)-Q78</f>
        <v>15.255030000000001</v>
      </c>
      <c r="O78" s="137"/>
      <c r="P78" s="168">
        <f>+'[2]BALANCE-SHEET-2022-leva'!P78/1000</f>
        <v>0</v>
      </c>
      <c r="Q78" s="169">
        <f>+'[2]BALANCE-SHEET-2022-leva'!Q78/1000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+'[2]BALANCE-SHEET-2022-leva'!D79/1000+IF(+'[2]Rounding'!$C$54=$B79,+'[2]Rounding'!D$54,0)+IF(+'[2]Rounding'!$C$55=$B79,+'[2]Rounding'!D$55,0)</f>
        <v>0</v>
      </c>
      <c r="E79" s="88">
        <f>+'[2]BALANCE-SHEET-2022-leva'!E79/1000+IF(+'[2]Rounding'!$C$54=$B79,+'[2]Rounding'!E$54,0)+IF(+'[2]Rounding'!$C$55=$B79,+'[2]Rounding'!E$55,0)</f>
        <v>0</v>
      </c>
      <c r="F79" s="68"/>
      <c r="G79" s="87">
        <f>+'[2]BALANCE-SHEET-2022-leva'!G79/1000+IF(+'[2]Rounding'!$G$54=$B79,+'[2]Rounding'!H$54,0)+IF(+'[2]Rounding'!$G$55=$B79,+'[2]Rounding'!H$55,0)</f>
        <v>0</v>
      </c>
      <c r="H79" s="88">
        <f>+'[2]BALANCE-SHEET-2022-leva'!H79/1000+IF(+'[2]Rounding'!$G$54=$B79,+'[2]Rounding'!I$54,0)+IF(+'[2]Rounding'!$G$55=$B79,+'[2]Rounding'!I$55,0)</f>
        <v>0</v>
      </c>
      <c r="I79" s="68"/>
      <c r="J79" s="87">
        <f>+'[2]BALANCE-SHEET-2022-leva'!J79/1000+IF(+'[2]Rounding'!$K$54=$B79,+'[2]Rounding'!L$54,0)+IF(+'[2]Rounding'!$K$55=$B79,+'[2]Rounding'!L$55,0)</f>
        <v>0</v>
      </c>
      <c r="K79" s="88">
        <f>+'[2]BALANCE-SHEET-2022-leva'!K79/1000+IF(+'[2]Rounding'!$K$54=$B79,+'[2]Rounding'!M$54,0)+IF(+'[2]Rounding'!$K$55=$B79,+'[2]Rounding'!M$55,0)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+'[2]BALANCE-SHEET-2022-leva'!D80/1000+IF(+'[2]Rounding'!$C$54=$B80,+'[2]Rounding'!D$54,0)+IF(+'[2]Rounding'!$C$55=$B80,+'[2]Rounding'!D$55,0)</f>
        <v>0</v>
      </c>
      <c r="E80" s="88">
        <f>+'[2]BALANCE-SHEET-2022-leva'!E80/1000+IF(+'[2]Rounding'!$C$54=$B80,+'[2]Rounding'!E$54,0)+IF(+'[2]Rounding'!$C$55=$B80,+'[2]Rounding'!E$55,0)</f>
        <v>0</v>
      </c>
      <c r="F80" s="68"/>
      <c r="G80" s="87">
        <f>+'[2]BALANCE-SHEET-2022-leva'!G80/1000+IF(+'[2]Rounding'!$G$54=$B80,+'[2]Rounding'!H$54,0)+IF(+'[2]Rounding'!$G$55=$B80,+'[2]Rounding'!H$55,0)</f>
        <v>0</v>
      </c>
      <c r="H80" s="88">
        <f>+'[2]BALANCE-SHEET-2022-leva'!H80/1000+IF(+'[2]Rounding'!$G$54=$B80,+'[2]Rounding'!I$54,0)+IF(+'[2]Rounding'!$G$55=$B80,+'[2]Rounding'!I$55,0)</f>
        <v>1E-05</v>
      </c>
      <c r="I80" s="68"/>
      <c r="J80" s="87">
        <f>+'[2]BALANCE-SHEET-2022-leva'!J80/1000+IF(+'[2]Rounding'!$K$54=$B80,+'[2]Rounding'!L$54,0)+IF(+'[2]Rounding'!$K$55=$B80,+'[2]Rounding'!L$55,0)</f>
        <v>0</v>
      </c>
      <c r="K80" s="88">
        <f>+'[2]BALANCE-SHEET-2022-leva'!K80/1000+IF(+'[2]Rounding'!$K$54=$B80,+'[2]Rounding'!M$54,0)+IF(+'[2]Rounding'!$K$55=$B80,+'[2]Rounding'!M$55,0)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1E-05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+'[2]BALANCE-SHEET-2022-leva'!D81/1000+IF(+'[2]Rounding'!$C$54=$B81,+'[2]Rounding'!D$54,0)+IF(+'[2]Rounding'!$C$55=$B81,+'[2]Rounding'!D$55,0)</f>
        <v>0</v>
      </c>
      <c r="E81" s="88">
        <f>+'[2]BALANCE-SHEET-2022-leva'!E81/1000+IF(+'[2]Rounding'!$C$54=$B81,+'[2]Rounding'!E$54,0)+IF(+'[2]Rounding'!$C$55=$B81,+'[2]Rounding'!E$55,0)</f>
        <v>0</v>
      </c>
      <c r="F81" s="68"/>
      <c r="G81" s="87">
        <f>+'[2]BALANCE-SHEET-2022-leva'!G81/1000+IF(+'[2]Rounding'!$G$54=$B81,+'[2]Rounding'!H$54,0)+IF(+'[2]Rounding'!$G$55=$B81,+'[2]Rounding'!H$55,0)</f>
        <v>0</v>
      </c>
      <c r="H81" s="88">
        <f>+'[2]BALANCE-SHEET-2022-leva'!H81/1000+IF(+'[2]Rounding'!$G$54=$B81,+'[2]Rounding'!I$54,0)+IF(+'[2]Rounding'!$G$55=$B81,+'[2]Rounding'!I$55,0)</f>
        <v>0</v>
      </c>
      <c r="I81" s="68"/>
      <c r="J81" s="87">
        <f>+'[2]BALANCE-SHEET-2022-leva'!J81/1000+IF(+'[2]Rounding'!$K$54=$B81,+'[2]Rounding'!L$54,0)+IF(+'[2]Rounding'!$K$55=$B81,+'[2]Rounding'!L$55,0)</f>
        <v>0</v>
      </c>
      <c r="K81" s="88">
        <f>+'[2]BALANCE-SHEET-2022-leva'!K81/1000+IF(+'[2]Rounding'!$K$54=$B81,+'[2]Rounding'!M$54,0)+IF(+'[2]Rounding'!$K$55=$B81,+'[2]Rounding'!M$55,0)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+'[2]BALANCE-SHEET-2022-leva'!P81/1000</f>
        <v>0</v>
      </c>
      <c r="Q81" s="173">
        <f>+'[2]BALANCE-SHEET-2022-leva'!Q81/1000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+'[2]BALANCE-SHEET-2022-leva'!D82/1000+IF(+'[2]Rounding'!$C$54=$B82,+'[2]Rounding'!D$54,0)+IF(+'[2]Rounding'!$C$55=$B82,+'[2]Rounding'!D$55,0)</f>
        <v>929.67561</v>
      </c>
      <c r="E82" s="90">
        <f>+'[2]BALANCE-SHEET-2022-leva'!E82/1000+IF(+'[2]Rounding'!$C$54=$B82,+'[2]Rounding'!E$54,0)+IF(+'[2]Rounding'!$C$55=$B82,+'[2]Rounding'!E$55,0)</f>
        <v>1174.60099</v>
      </c>
      <c r="F82" s="68"/>
      <c r="G82" s="89">
        <f>+'[2]BALANCE-SHEET-2022-leva'!G82/1000+IF(+'[2]Rounding'!$G$54=$B82,+'[2]Rounding'!H$54,0)+IF(+'[2]Rounding'!$G$55=$B82,+'[2]Rounding'!H$55,0)</f>
        <v>0</v>
      </c>
      <c r="H82" s="90">
        <f>+'[2]BALANCE-SHEET-2022-leva'!H82/1000+IF(+'[2]Rounding'!$G$54=$B82,+'[2]Rounding'!I$54,0)+IF(+'[2]Rounding'!$G$55=$B82,+'[2]Rounding'!I$55,0)</f>
        <v>0</v>
      </c>
      <c r="I82" s="68"/>
      <c r="J82" s="89">
        <f>+'[2]BALANCE-SHEET-2022-leva'!J82/1000+IF(+'[2]Rounding'!$K$54=$B82,+'[2]Rounding'!L$54,0)+IF(+'[2]Rounding'!$K$55=$B82,+'[2]Rounding'!L$55,0)</f>
        <v>146.46819</v>
      </c>
      <c r="K82" s="90">
        <f>+'[2]BALANCE-SHEET-2022-leva'!K82/1000+IF(+'[2]Rounding'!$K$54=$B82,+'[2]Rounding'!M$54,0)+IF(+'[2]Rounding'!$K$55=$B82,+'[2]Rounding'!M$55,0)</f>
        <v>126.33623</v>
      </c>
      <c r="L82" s="68"/>
      <c r="M82" s="89">
        <f>+D82+G82+J82+IF(+'[2]Rounding'!$O$54=$B82,+'[2]Rounding'!P$54,0)+IF(+'[2]Rounding'!$O$55=$B82,+'[2]Rounding'!P$55,0)-P82</f>
        <v>146.46819000000005</v>
      </c>
      <c r="N82" s="90">
        <f>+E82+H82+K82+IF(+'[2]Rounding'!$O$54=$B82,+'[2]Rounding'!Q$54,0)+IF(+'[2]Rounding'!$O$55=$B82,+'[2]Rounding'!Q$55,0)-Q82</f>
        <v>126.33622999999989</v>
      </c>
      <c r="O82" s="137"/>
      <c r="P82" s="153">
        <f>+'[2]BALANCE-SHEET-2022-leva'!P82/1000</f>
        <v>929.67561</v>
      </c>
      <c r="Q82" s="154">
        <f>+'[2]BALANCE-SHEET-2022-leva'!Q82/1000</f>
        <v>1174.60099</v>
      </c>
    </row>
    <row r="83" spans="1:17" ht="15">
      <c r="A83" s="7" t="s">
        <v>28</v>
      </c>
      <c r="B83" s="14">
        <v>520</v>
      </c>
      <c r="C83" s="68"/>
      <c r="D83" s="115">
        <f>+SUM(D74:D82)</f>
        <v>984.84215</v>
      </c>
      <c r="E83" s="116">
        <f>+SUM(E74:E82)</f>
        <v>1489.4216999999999</v>
      </c>
      <c r="F83" s="68"/>
      <c r="G83" s="115">
        <f>+SUM(G74:G82)</f>
        <v>0</v>
      </c>
      <c r="H83" s="116">
        <f>+SUM(H74:H82)</f>
        <v>1E-05</v>
      </c>
      <c r="I83" s="68"/>
      <c r="J83" s="115">
        <f>+SUM(J74:J82)</f>
        <v>146.46819</v>
      </c>
      <c r="K83" s="116">
        <f>+SUM(K74:K82)</f>
        <v>126.33623</v>
      </c>
      <c r="L83" s="68"/>
      <c r="M83" s="115">
        <f>+SUM(M74:M82)</f>
        <v>201.63473000000005</v>
      </c>
      <c r="N83" s="116">
        <f>+SUM(N74:N82)</f>
        <v>441.1569499999998</v>
      </c>
      <c r="O83" s="137"/>
      <c r="P83" s="174">
        <f>+SUM(P78:P82)</f>
        <v>929.67561</v>
      </c>
      <c r="Q83" s="175">
        <f>+SUM(Q78:Q82)</f>
        <v>1174.60099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+'[2]BALANCE-SHEET-2022-leva'!D85/1000+IF(+'[2]Rounding'!$C$54=$B85,+'[2]Rounding'!D$54,0)+IF(+'[2]Rounding'!$C$55=$B85,+'[2]Rounding'!D$55,0)</f>
        <v>0</v>
      </c>
      <c r="E85" s="88">
        <f>+'[2]BALANCE-SHEET-2022-leva'!E85/1000+IF(+'[2]Rounding'!$C$54=$B85,+'[2]Rounding'!E$54,0)+IF(+'[2]Rounding'!$C$55=$B85,+'[2]Rounding'!E$55,0)</f>
        <v>921.98569</v>
      </c>
      <c r="F85" s="68"/>
      <c r="G85" s="87">
        <f>+'[2]BALANCE-SHEET-2022-leva'!G85/1000+IF(+'[2]Rounding'!$G$54=$B85,+'[2]Rounding'!H$54,0)+IF(+'[2]Rounding'!$G$55=$B85,+'[2]Rounding'!H$55,0)</f>
        <v>0</v>
      </c>
      <c r="H85" s="88">
        <f>+'[2]BALANCE-SHEET-2022-leva'!H85/1000+IF(+'[2]Rounding'!$G$54=$B85,+'[2]Rounding'!I$54,0)+IF(+'[2]Rounding'!$G$55=$B85,+'[2]Rounding'!I$55,0)</f>
        <v>0</v>
      </c>
      <c r="I85" s="68"/>
      <c r="J85" s="87">
        <f>+'[2]BALANCE-SHEET-2022-leva'!J85/1000+IF(+'[2]Rounding'!$K$54=$B85,+'[2]Rounding'!L$54,0)+IF(+'[2]Rounding'!$K$55=$B85,+'[2]Rounding'!L$55,0)</f>
        <v>0</v>
      </c>
      <c r="K85" s="88">
        <f>+'[2]BALANCE-SHEET-2022-leva'!K85/1000+IF(+'[2]Rounding'!$K$54=$B85,+'[2]Rounding'!M$54,0)+IF(+'[2]Rounding'!$K$55=$B85,+'[2]Rounding'!M$55,0)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0</v>
      </c>
      <c r="N85" s="88">
        <f>+E85+H85+K85+IF(+'[2]Rounding'!$O$54=$B85,+'[2]Rounding'!Q$54,0)+IF(+'[2]Rounding'!$O$55=$B85,+'[2]Rounding'!Q$55,0)</f>
        <v>921.98569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+'[2]BALANCE-SHEET-2022-leva'!D86/1000+IF(+'[2]Rounding'!$C$54=$B86,+'[2]Rounding'!D$54,0)+IF(+'[2]Rounding'!$C$55=$B86,+'[2]Rounding'!D$55,0)</f>
        <v>0</v>
      </c>
      <c r="E86" s="90">
        <f>+'[2]BALANCE-SHEET-2022-leva'!E86/1000+IF(+'[2]Rounding'!$C$54=$B86,+'[2]Rounding'!E$54,0)+IF(+'[2]Rounding'!$C$55=$B86,+'[2]Rounding'!E$55,0)</f>
        <v>0</v>
      </c>
      <c r="F86" s="68"/>
      <c r="G86" s="89">
        <f>+'[2]BALANCE-SHEET-2022-leva'!G86/1000+IF(+'[2]Rounding'!$G$54=$B86,+'[2]Rounding'!H$54,0)+IF(+'[2]Rounding'!$G$55=$B86,+'[2]Rounding'!H$55,0)</f>
        <v>0</v>
      </c>
      <c r="H86" s="90">
        <f>+'[2]BALANCE-SHEET-2022-leva'!H86/1000+IF(+'[2]Rounding'!$G$54=$B86,+'[2]Rounding'!I$54,0)+IF(+'[2]Rounding'!$G$55=$B86,+'[2]Rounding'!I$55,0)</f>
        <v>0</v>
      </c>
      <c r="I86" s="68"/>
      <c r="J86" s="89">
        <f>+'[2]BALANCE-SHEET-2022-leva'!J86/1000+IF(+'[2]Rounding'!$K$54=$B86,+'[2]Rounding'!L$54,0)+IF(+'[2]Rounding'!$K$55=$B86,+'[2]Rounding'!L$55,0)</f>
        <v>0</v>
      </c>
      <c r="K86" s="90">
        <f>+'[2]BALANCE-SHEET-2022-leva'!K86/1000+IF(+'[2]Rounding'!$K$54=$B86,+'[2]Rounding'!M$54,0)+IF(+'[2]Rounding'!$K$55=$B86,+'[2]Rounding'!M$55,0)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15" t="str">
        <f>+'[2]BALANCE-SHEET-2022-leva'!P86:Q86</f>
        <v>O K</v>
      </c>
      <c r="Q86" s="215"/>
    </row>
    <row r="87" spans="1:17" ht="15">
      <c r="A87" s="7" t="s">
        <v>18</v>
      </c>
      <c r="B87" s="12">
        <v>530</v>
      </c>
      <c r="C87" s="68"/>
      <c r="D87" s="91">
        <f>+D85+D86</f>
        <v>0</v>
      </c>
      <c r="E87" s="92">
        <f>+E85+E86</f>
        <v>921.98569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0</v>
      </c>
      <c r="N87" s="92">
        <f>+N85+N86</f>
        <v>921.98569</v>
      </c>
      <c r="O87" s="137"/>
      <c r="P87" s="216" t="str">
        <f>+'[2]BALANCE-SHEET-2022-leva'!P87:Q87</f>
        <v>O K</v>
      </c>
      <c r="Q87" s="216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984.84215</v>
      </c>
      <c r="E89" s="96">
        <f>+E72+E83+E87</f>
        <v>2411.40739</v>
      </c>
      <c r="F89" s="68"/>
      <c r="G89" s="95">
        <f>+G72+G83+G87</f>
        <v>0</v>
      </c>
      <c r="H89" s="96">
        <f>+H72+H83+H87</f>
        <v>1E-05</v>
      </c>
      <c r="I89" s="68"/>
      <c r="J89" s="95">
        <f>+J72+J83+J87</f>
        <v>146.46819</v>
      </c>
      <c r="K89" s="96">
        <f>+K72+K83+K87</f>
        <v>126.33623</v>
      </c>
      <c r="L89" s="68"/>
      <c r="M89" s="95">
        <f>+M72+M83+M87</f>
        <v>201.63473000000005</v>
      </c>
      <c r="N89" s="96">
        <f>+N72+N83+N87</f>
        <v>1363.1426399999998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111565</v>
      </c>
      <c r="E91" s="119">
        <f>ROUND(+E66+E89,0)</f>
        <v>114643</v>
      </c>
      <c r="F91" s="68"/>
      <c r="G91" s="118">
        <f>ROUND(+G66+G89,0)</f>
        <v>1134</v>
      </c>
      <c r="H91" s="119">
        <f>ROUND(+H66+H89,0)</f>
        <v>1190</v>
      </c>
      <c r="I91" s="68"/>
      <c r="J91" s="118">
        <f>ROUND(+J66+J89,0)</f>
        <v>44204</v>
      </c>
      <c r="K91" s="119">
        <f>ROUND(+K66+K89,0)</f>
        <v>45799</v>
      </c>
      <c r="L91" s="68"/>
      <c r="M91" s="118">
        <f>ROUND(+M66+M89,0)</f>
        <v>155973</v>
      </c>
      <c r="N91" s="119">
        <f>ROUND(+N66+N89,0)</f>
        <v>160457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12.10.2022г.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26" t="str">
        <f>+'[2]BALANCE-SHEET-2022-leva'!H97:J97</f>
        <v>Подп.Илия Христов</v>
      </c>
      <c r="I97" s="226"/>
      <c r="J97" s="226"/>
      <c r="K97" s="135"/>
      <c r="L97" s="78"/>
      <c r="M97" s="217" t="str">
        <f>+'[2]BALANCE-SHEET-2022-leva'!M97</f>
        <v>Бриг.ген. Иван Маламов</v>
      </c>
      <c r="N97" s="217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G1:H1"/>
    <mergeCell ref="A1:D1"/>
    <mergeCell ref="A3:D3"/>
    <mergeCell ref="M58:N59"/>
    <mergeCell ref="M7:N8"/>
    <mergeCell ref="B7:B9"/>
    <mergeCell ref="B58:B60"/>
    <mergeCell ref="B5:G5"/>
    <mergeCell ref="E2:H2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P49:Q49"/>
    <mergeCell ref="P50:Q50"/>
    <mergeCell ref="P66:Q66"/>
    <mergeCell ref="P67:Q67"/>
    <mergeCell ref="P86:Q86"/>
    <mergeCell ref="P87:Q87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72" operator="equal" stopIfTrue="1">
      <formula>"НЕРАВНЕНИЕ !"</formula>
    </cfRule>
  </conditionalFormatting>
  <conditionalFormatting sqref="D103:E103 G103:H103 J103:K103 M103:N103">
    <cfRule type="cellIs" priority="35" dxfId="72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72" operator="lessThan" stopIfTrue="1">
      <formula>0</formula>
    </cfRule>
  </conditionalFormatting>
  <conditionalFormatting sqref="P48:Q48">
    <cfRule type="cellIs" priority="33" dxfId="72" operator="notEqual" stopIfTrue="1">
      <formula>"O K"</formula>
    </cfRule>
  </conditionalFormatting>
  <conditionalFormatting sqref="P85:Q85">
    <cfRule type="cellIs" priority="32" dxfId="72" operator="notEqual" stopIfTrue="1">
      <formula>"O K"</formula>
    </cfRule>
  </conditionalFormatting>
  <conditionalFormatting sqref="K3">
    <cfRule type="cellIs" priority="31" dxfId="73" operator="equal" stopIfTrue="1">
      <formula>0</formula>
    </cfRule>
  </conditionalFormatting>
  <conditionalFormatting sqref="N1">
    <cfRule type="cellIs" priority="30" dxfId="73" operator="equal" stopIfTrue="1">
      <formula>0</formula>
    </cfRule>
  </conditionalFormatting>
  <conditionalFormatting sqref="P50">
    <cfRule type="cellIs" priority="29" dxfId="72" operator="notEqual" stopIfTrue="1">
      <formula>"O K"</formula>
    </cfRule>
  </conditionalFormatting>
  <conditionalFormatting sqref="P50:Q50">
    <cfRule type="cellIs" priority="28" dxfId="74" operator="equal" stopIfTrue="1">
      <formula>"O K"</formula>
    </cfRule>
  </conditionalFormatting>
  <conditionalFormatting sqref="P87">
    <cfRule type="cellIs" priority="27" dxfId="72" operator="notEqual" stopIfTrue="1">
      <formula>"O K"</formula>
    </cfRule>
  </conditionalFormatting>
  <conditionalFormatting sqref="P87:Q87">
    <cfRule type="cellIs" priority="26" dxfId="74" operator="equal" stopIfTrue="1">
      <formula>"O K"</formula>
    </cfRule>
  </conditionalFormatting>
  <conditionalFormatting sqref="P86">
    <cfRule type="cellIs" priority="25" dxfId="72" operator="notEqual" stopIfTrue="1">
      <formula>"O K"</formula>
    </cfRule>
  </conditionalFormatting>
  <conditionalFormatting sqref="P86:Q86">
    <cfRule type="cellIs" priority="24" dxfId="74" operator="equal" stopIfTrue="1">
      <formula>"O K"</formula>
    </cfRule>
  </conditionalFormatting>
  <conditionalFormatting sqref="P66">
    <cfRule type="cellIs" priority="23" dxfId="72" operator="notEqual" stopIfTrue="1">
      <formula>"O K"</formula>
    </cfRule>
  </conditionalFormatting>
  <conditionalFormatting sqref="P66:Q66">
    <cfRule type="cellIs" priority="22" dxfId="74" operator="equal" stopIfTrue="1">
      <formula>"O K"</formula>
    </cfRule>
  </conditionalFormatting>
  <conditionalFormatting sqref="P67">
    <cfRule type="cellIs" priority="21" dxfId="72" operator="notEqual" stopIfTrue="1">
      <formula>"O K"</formula>
    </cfRule>
  </conditionalFormatting>
  <conditionalFormatting sqref="P67:Q67">
    <cfRule type="cellIs" priority="20" dxfId="74" operator="equal" stopIfTrue="1">
      <formula>"O K"</formula>
    </cfRule>
  </conditionalFormatting>
  <conditionalFormatting sqref="A9">
    <cfRule type="cellIs" priority="19" dxfId="75" operator="equal">
      <formula>"Непопълнен ред в таблица 'Cash-deficit'!"</formula>
    </cfRule>
  </conditionalFormatting>
  <conditionalFormatting sqref="A60">
    <cfRule type="cellIs" priority="18" dxfId="75" operator="equal">
      <formula>"Непопълнен ред в таблица 'Cash-deficit'!"</formula>
    </cfRule>
  </conditionalFormatting>
  <conditionalFormatting sqref="A3:D3">
    <cfRule type="cellIs" priority="17" dxfId="73" operator="equal" stopIfTrue="1">
      <formula>0</formula>
    </cfRule>
  </conditionalFormatting>
  <conditionalFormatting sqref="M23:N23 M30:N30 M35:N35 M39:N39 M47:N47">
    <cfRule type="cellIs" priority="15" dxfId="72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72" operator="lessThan" stopIfTrue="1">
      <formula>0</formula>
    </cfRule>
  </conditionalFormatting>
  <conditionalFormatting sqref="M68:N68 M73:N73 M84:N84">
    <cfRule type="cellIs" priority="13" dxfId="72" operator="equal" stopIfTrue="1">
      <formula>"НЕРАВНЕНИЕ !"</formula>
    </cfRule>
  </conditionalFormatting>
  <conditionalFormatting sqref="M85:N87 M69:N72 M74:N83 M89:N89 M91:N91">
    <cfRule type="cellIs" priority="14" dxfId="72" operator="lessThan" stopIfTrue="1">
      <formula>0</formula>
    </cfRule>
  </conditionalFormatting>
  <conditionalFormatting sqref="E2:H2">
    <cfRule type="cellIs" priority="11" dxfId="75" operator="equal">
      <formula>"отчетено НЕРАВНЕНИЕ в таблица 'Status'!"</formula>
    </cfRule>
    <cfRule type="cellIs" priority="12" dxfId="76" operator="equal">
      <formula>0</formula>
    </cfRule>
  </conditionalFormatting>
  <conditionalFormatting sqref="D6:E6">
    <cfRule type="cellIs" priority="10" dxfId="75" operator="notEqual">
      <formula>0</formula>
    </cfRule>
  </conditionalFormatting>
  <conditionalFormatting sqref="G6:H6">
    <cfRule type="cellIs" priority="9" dxfId="75" operator="notEqual">
      <formula>0</formula>
    </cfRule>
  </conditionalFormatting>
  <conditionalFormatting sqref="J2:K2">
    <cfRule type="cellIs" priority="8" dxfId="75" operator="notEqual">
      <formula>0</formula>
    </cfRule>
  </conditionalFormatting>
  <conditionalFormatting sqref="M2:N2">
    <cfRule type="cellIs" priority="7" dxfId="75" operator="notEqual">
      <formula>0</formula>
    </cfRule>
  </conditionalFormatting>
  <conditionalFormatting sqref="P49">
    <cfRule type="cellIs" priority="6" dxfId="72" operator="notEqual" stopIfTrue="1">
      <formula>"O K"</formula>
    </cfRule>
  </conditionalFormatting>
  <conditionalFormatting sqref="P49:Q49">
    <cfRule type="cellIs" priority="5" dxfId="74" operator="equal" stopIfTrue="1">
      <formula>"O K"</formula>
    </cfRule>
  </conditionalFormatting>
  <conditionalFormatting sqref="P100">
    <cfRule type="cellIs" priority="4" dxfId="72" operator="equal" stopIfTrue="1">
      <formula>"НЕРАВНЕНИЕ !"</formula>
    </cfRule>
  </conditionalFormatting>
  <conditionalFormatting sqref="P101">
    <cfRule type="cellIs" priority="3" dxfId="72" operator="notEqual" stopIfTrue="1">
      <formula>0</formula>
    </cfRule>
  </conditionalFormatting>
  <conditionalFormatting sqref="Q100">
    <cfRule type="cellIs" priority="2" dxfId="72" operator="equal" stopIfTrue="1">
      <formula>"НЕРАВНЕНИЕ !"</formula>
    </cfRule>
  </conditionalFormatting>
  <conditionalFormatting sqref="Q101">
    <cfRule type="cellIs" priority="1" dxfId="72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2022-11-03T14:34:59Z</dcterms:modified>
  <cp:category/>
  <cp:version/>
  <cp:contentType/>
  <cp:contentStatus/>
</cp:coreProperties>
</file>